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Supplemental Street Lighting\Workpapers\"/>
    </mc:Choice>
  </mc:AlternateContent>
  <xr:revisionPtr revIDLastSave="0" documentId="13_ncr:1_{916D5D96-A08D-4382-AE74-0676562DFA05}" xr6:coauthVersionLast="36" xr6:coauthVersionMax="36" xr10:uidLastSave="{00000000-0000-0000-0000-000000000000}"/>
  <bookViews>
    <workbookView xWindow="5145" yWindow="4500" windowWidth="5160" windowHeight="1350" tabRatio="812" activeTab="3" xr2:uid="{00000000-000D-0000-FFFF-FFFF00000000}"/>
  </bookViews>
  <sheets>
    <sheet name="DESCRIPTION" sheetId="49" r:id="rId1"/>
    <sheet name="LS-1 RATE COMPARISON" sheetId="48" r:id="rId2"/>
    <sheet name="PRESENT LS-1 NON-LED RATES" sheetId="50" r:id="rId3"/>
    <sheet name="PROPOSED LS-1 NON-LED RATES" sheetId="45" r:id="rId4"/>
    <sheet name="PROPOSED LS-1 LED RATES" sheetId="12" r:id="rId5"/>
    <sheet name="DISTRIBUTION" sheetId="20" r:id="rId6"/>
    <sheet name="LIGHTING MC" sheetId="5" r:id="rId7"/>
    <sheet name="HP SODIUM VAPOR" sheetId="3" r:id="rId8"/>
    <sheet name="LP SODIUM VAPOR" sheetId="7" r:id="rId9"/>
    <sheet name="MERCURY VAPOR" sheetId="16" r:id="rId10"/>
    <sheet name="METAL HALIDE" sheetId="17" r:id="rId11"/>
    <sheet name="LS-1 LED FACILITIES COSTS ADDER" sheetId="47" r:id="rId12"/>
  </sheets>
  <externalReferences>
    <externalReference r:id="rId13"/>
    <externalReference r:id="rId14"/>
  </externalReferences>
  <definedNames>
    <definedName name="_______ddd5" localSheetId="0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hidden="1">{#N/A,#N/A,FALSE,"trates"}</definedName>
    <definedName name="_____ddd5" localSheetId="0" hidden="1">{#N/A,#N/A,FALSE,"trates"}</definedName>
    <definedName name="_____ddd5" hidden="1">{#N/A,#N/A,FALSE,"trates"}</definedName>
    <definedName name="____ddd5" localSheetId="0" hidden="1">{#N/A,#N/A,FALSE,"trates"}</definedName>
    <definedName name="____ddd5" hidden="1">{#N/A,#N/A,FALSE,"trates"}</definedName>
    <definedName name="___ddd5" localSheetId="0" hidden="1">{#N/A,#N/A,FALSE,"trates"}</definedName>
    <definedName name="___ddd5" hidden="1">{#N/A,#N/A,FALSE,"trates"}</definedName>
    <definedName name="__ddd5" localSheetId="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hidden="1">{#N/A,#N/A,FALSE,"trates"}</definedName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MatInverse_In" localSheetId="1" hidden="1">#REF!</definedName>
    <definedName name="_MatInverse_In" localSheetId="2" hidden="1">#REF!</definedName>
    <definedName name="_MatInverse_In" localSheetId="3" hidden="1">#REF!</definedName>
    <definedName name="_MatInverse_In" hidden="1">#REF!</definedName>
    <definedName name="_MatMult_A" localSheetId="1" hidden="1">#REF!</definedName>
    <definedName name="_MatMult_A" localSheetId="2" hidden="1">#REF!</definedName>
    <definedName name="_MatMult_A" localSheetId="3" hidden="1">#REF!</definedName>
    <definedName name="_MatMult_A" hidden="1">#REF!</definedName>
    <definedName name="_MatMult_AxB" localSheetId="1" hidden="1">#REF!</definedName>
    <definedName name="_MatMult_AxB" localSheetId="2" hidden="1">#REF!</definedName>
    <definedName name="_MatMult_AxB" localSheetId="3" hidden="1">#REF!</definedName>
    <definedName name="_MatMult_AxB" hidden="1">#REF!</definedName>
    <definedName name="_MatMult_B" localSheetId="1" hidden="1">#REF!</definedName>
    <definedName name="_MatMult_B" localSheetId="2" hidden="1">#REF!</definedName>
    <definedName name="_MatMult_B" localSheetId="3" hidden="1">#REF!</definedName>
    <definedName name="_MatMult_B" hidden="1">#REF!</definedName>
    <definedName name="_Order1" hidden="1">255</definedName>
    <definedName name="_Order2" hidden="1">0</definedName>
    <definedName name="_Parse_In" localSheetId="1" hidden="1">#REF!</definedName>
    <definedName name="_Parse_In" localSheetId="2" hidden="1">#REF!</definedName>
    <definedName name="_Parse_In" localSheetId="3" hidden="1">#REF!</definedName>
    <definedName name="_Parse_In" hidden="1">#REF!</definedName>
    <definedName name="_Parse_Out" localSheetId="1" hidden="1">#REF!</definedName>
    <definedName name="_Parse_Out" localSheetId="2" hidden="1">#REF!</definedName>
    <definedName name="_Parse_Out" localSheetId="3" hidden="1">#REF!</definedName>
    <definedName name="_Parse_Out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hidden="1">#REF!</definedName>
    <definedName name="anscount" hidden="1">1</definedName>
    <definedName name="dddd">[1]Level2!$K$2</definedName>
    <definedName name="dummy1" localSheetId="0" hidden="1">{#N/A,#N/A,FALSE,"trates"}</definedName>
    <definedName name="dummy1" hidden="1">{#N/A,#N/A,FALSE,"trates"}</definedName>
    <definedName name="dummy2" localSheetId="0" hidden="1">{#N/A,#N/A,FALSE,"trates"}</definedName>
    <definedName name="dummy2" hidden="1">{#N/A,#N/A,FALSE,"trates"}</definedName>
    <definedName name="dummy3" localSheetId="0" hidden="1">{#N/A,#N/A,FALSE,"trates"}</definedName>
    <definedName name="dummy3" hidden="1">{#N/A,#N/A,FALSE,"trates"}</definedName>
    <definedName name="dummy4" localSheetId="0" hidden="1">{#N/A,#N/A,FALSE,"trates"}</definedName>
    <definedName name="dummy4" hidden="1">{#N/A,#N/A,FALSE,"trates"}</definedName>
    <definedName name="dummy5" localSheetId="0" hidden="1">{#N/A,#N/A,FALSE,"trates"}</definedName>
    <definedName name="dummy5" hidden="1">{#N/A,#N/A,FALSE,"trates"}</definedName>
    <definedName name="InvoiceType">[2]Level2!$K$2</definedName>
    <definedName name="jkl" localSheetId="0" hidden="1">{#N/A,#N/A,FALSE,"trates"}</definedName>
    <definedName name="jkl" hidden="1">{#N/A,#N/A,FALSE,"trates"}</definedName>
    <definedName name="limcount" hidden="1">1</definedName>
    <definedName name="_xlnm.Print_Area" localSheetId="0">#REF!</definedName>
    <definedName name="_xlnm.Print_Area" localSheetId="5">DISTRIBUTION!$A$1:$P$98</definedName>
    <definedName name="_xlnm.Print_Area" localSheetId="7">'HP SODIUM VAPOR'!$A$1:$K$104</definedName>
    <definedName name="_xlnm.Print_Area" localSheetId="6">'LIGHTING MC'!$A$1:$S$98</definedName>
    <definedName name="_xlnm.Print_Area" localSheetId="8">'LP SODIUM VAPOR'!$A$1:$I$88</definedName>
    <definedName name="_xlnm.Print_Area" localSheetId="11">'LS-1 LED FACILITIES COSTS ADDER'!$A$1:$J$96</definedName>
    <definedName name="_xlnm.Print_Area" localSheetId="1">'LS-1 RATE COMPARISON'!$A$1:$R$96</definedName>
    <definedName name="_xlnm.Print_Area" localSheetId="9">'MERCURY VAPOR'!$A$1:$G$42</definedName>
    <definedName name="_xlnm.Print_Area" localSheetId="10">'METAL HALIDE'!$A$1:$I$61</definedName>
    <definedName name="_xlnm.Print_Area" localSheetId="2">'PRESENT LS-1 NON-LED RATES'!$A$1:$Y$97</definedName>
    <definedName name="_xlnm.Print_Area" localSheetId="4">'PROPOSED LS-1 LED RATES'!$A$1:$Y$97</definedName>
    <definedName name="_xlnm.Print_Area" localSheetId="3">'PROPOSED LS-1 NON-LED RATES'!$A$1:$Y$97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Print_Area2" localSheetId="1">#REF!</definedName>
    <definedName name="Print_Area2" localSheetId="2">#REF!</definedName>
    <definedName name="Print_Area2" localSheetId="3">#REF!</definedName>
    <definedName name="Print_Area2">#REF!</definedName>
    <definedName name="_xlnm.Print_Titles" localSheetId="5">DISTRIBUTION!$1:$13</definedName>
    <definedName name="_xlnm.Print_Titles" localSheetId="7">'HP SODIUM VAPOR'!$1:$10</definedName>
    <definedName name="_xlnm.Print_Titles" localSheetId="6">'LIGHTING MC'!$1:$13</definedName>
    <definedName name="_xlnm.Print_Titles" localSheetId="8">'LP SODIUM VAPOR'!$1:$9</definedName>
    <definedName name="_xlnm.Print_Titles" localSheetId="1">'LS-1 RATE COMPARISON'!$1:$11</definedName>
    <definedName name="_xlnm.Print_Titles" localSheetId="9">'MERCURY VAPOR'!$1:$9</definedName>
    <definedName name="_xlnm.Print_Titles" localSheetId="10">'METAL HALIDE'!$1:$9</definedName>
    <definedName name="_xlnm.Print_Titles" localSheetId="2">'PRESENT LS-1 NON-LED RATES'!$1:$12</definedName>
    <definedName name="_xlnm.Print_Titles" localSheetId="4">'PROPOSED LS-1 LED RATES'!$1:$12</definedName>
    <definedName name="_xlnm.Print_Titles" localSheetId="3">'PROPOSED LS-1 NON-LED RATES'!$1:$12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47" l="1"/>
  <c r="A3" i="47"/>
  <c r="A1" i="47"/>
  <c r="E100" i="20" l="1"/>
  <c r="A2" i="48" l="1"/>
  <c r="F2" i="50" s="1"/>
  <c r="A3" i="48"/>
  <c r="F3" i="50" s="1"/>
  <c r="A1" i="48"/>
  <c r="F1" i="50" s="1"/>
  <c r="Q29" i="45" l="1"/>
  <c r="Q31" i="45"/>
  <c r="U31" i="45" s="1"/>
  <c r="G30" i="48" s="1"/>
  <c r="Q33" i="45"/>
  <c r="Q35" i="45"/>
  <c r="U35" i="45" s="1"/>
  <c r="G34" i="48" s="1"/>
  <c r="Q37" i="45"/>
  <c r="U37" i="45" s="1"/>
  <c r="G36" i="48" s="1"/>
  <c r="Q39" i="45"/>
  <c r="U39" i="45" s="1"/>
  <c r="G38" i="48" s="1"/>
  <c r="Q41" i="45"/>
  <c r="Q43" i="45"/>
  <c r="U43" i="45" s="1"/>
  <c r="G42" i="48" s="1"/>
  <c r="Q45" i="45"/>
  <c r="Q47" i="45"/>
  <c r="U47" i="45" s="1"/>
  <c r="G46" i="48" s="1"/>
  <c r="Q49" i="45"/>
  <c r="Q51" i="45"/>
  <c r="U51" i="45" s="1"/>
  <c r="G50" i="48" s="1"/>
  <c r="Q53" i="45"/>
  <c r="U53" i="45" s="1"/>
  <c r="G52" i="48" s="1"/>
  <c r="Q55" i="45"/>
  <c r="U55" i="45" s="1"/>
  <c r="G54" i="48" s="1"/>
  <c r="Q57" i="45"/>
  <c r="Q59" i="45"/>
  <c r="U59" i="45" s="1"/>
  <c r="G58" i="48" s="1"/>
  <c r="Q61" i="45"/>
  <c r="Q65" i="45"/>
  <c r="Q67" i="45"/>
  <c r="U67" i="45" s="1"/>
  <c r="G66" i="48" s="1"/>
  <c r="Q69" i="45"/>
  <c r="Q71" i="45"/>
  <c r="U71" i="45" s="1"/>
  <c r="G70" i="48" s="1"/>
  <c r="Q75" i="45"/>
  <c r="U75" i="45" s="1"/>
  <c r="G74" i="48" s="1"/>
  <c r="Q77" i="45"/>
  <c r="Q79" i="45"/>
  <c r="U79" i="45" s="1"/>
  <c r="G78" i="48" s="1"/>
  <c r="Q81" i="45"/>
  <c r="Q85" i="45"/>
  <c r="Q87" i="45"/>
  <c r="U87" i="45" s="1"/>
  <c r="G86" i="48" s="1"/>
  <c r="Q89" i="45"/>
  <c r="Q91" i="45"/>
  <c r="U91" i="45"/>
  <c r="G90" i="48" s="1"/>
  <c r="Q95" i="45"/>
  <c r="U95" i="45" s="1"/>
  <c r="G94" i="48" s="1"/>
  <c r="Q97" i="45"/>
  <c r="U49" i="45" l="1"/>
  <c r="G48" i="48" s="1"/>
  <c r="U33" i="45"/>
  <c r="G32" i="48" s="1"/>
  <c r="U89" i="45"/>
  <c r="G88" i="48" s="1"/>
  <c r="U81" i="45"/>
  <c r="G80" i="48" s="1"/>
  <c r="U69" i="45"/>
  <c r="G68" i="48" s="1"/>
  <c r="U61" i="45"/>
  <c r="G60" i="48" s="1"/>
  <c r="U45" i="45"/>
  <c r="G44" i="48" s="1"/>
  <c r="U29" i="45"/>
  <c r="G28" i="48" s="1"/>
  <c r="U97" i="45"/>
  <c r="G96" i="48" s="1"/>
  <c r="U85" i="45"/>
  <c r="G84" i="48" s="1"/>
  <c r="U77" i="45"/>
  <c r="G76" i="48" s="1"/>
  <c r="U65" i="45"/>
  <c r="G64" i="48" s="1"/>
  <c r="U57" i="45"/>
  <c r="G56" i="48" s="1"/>
  <c r="U41" i="45"/>
  <c r="G40" i="48" s="1"/>
  <c r="Q96" i="45"/>
  <c r="U96" i="45" s="1"/>
  <c r="G95" i="48" s="1"/>
  <c r="Q92" i="45"/>
  <c r="U92" i="45" s="1"/>
  <c r="G91" i="48" s="1"/>
  <c r="Q84" i="45"/>
  <c r="U84" i="45" s="1"/>
  <c r="G83" i="48" s="1"/>
  <c r="Q80" i="45"/>
  <c r="U80" i="45" s="1"/>
  <c r="G79" i="48" s="1"/>
  <c r="Q76" i="45"/>
  <c r="U76" i="45" s="1"/>
  <c r="G75" i="48" s="1"/>
  <c r="Q72" i="45"/>
  <c r="U72" i="45" s="1"/>
  <c r="G71" i="48" s="1"/>
  <c r="Q64" i="45"/>
  <c r="U64" i="45" s="1"/>
  <c r="G63" i="48" s="1"/>
  <c r="Q60" i="45"/>
  <c r="U60" i="45" s="1"/>
  <c r="G59" i="48" s="1"/>
  <c r="Q56" i="45"/>
  <c r="U56" i="45" s="1"/>
  <c r="G55" i="48" s="1"/>
  <c r="Q52" i="45"/>
  <c r="U52" i="45" s="1"/>
  <c r="G51" i="48" s="1"/>
  <c r="Q48" i="45"/>
  <c r="U48" i="45" s="1"/>
  <c r="G47" i="48" s="1"/>
  <c r="Q44" i="45"/>
  <c r="U44" i="45" s="1"/>
  <c r="G43" i="48" s="1"/>
  <c r="Q40" i="45"/>
  <c r="U40" i="45" s="1"/>
  <c r="G39" i="48" s="1"/>
  <c r="Q36" i="45"/>
  <c r="U36" i="45" s="1"/>
  <c r="G35" i="48" s="1"/>
  <c r="Q32" i="45"/>
  <c r="U32" i="45" s="1"/>
  <c r="G31" i="48" s="1"/>
  <c r="Q28" i="45"/>
  <c r="U28" i="45" s="1"/>
  <c r="G27" i="48" s="1"/>
  <c r="Q27" i="45"/>
  <c r="U27" i="45" s="1"/>
  <c r="G26" i="48" s="1"/>
  <c r="Q25" i="45"/>
  <c r="U25" i="45" s="1"/>
  <c r="G24" i="48" s="1"/>
  <c r="Q24" i="45"/>
  <c r="U24" i="45" s="1"/>
  <c r="G23" i="48" s="1"/>
  <c r="Q23" i="45"/>
  <c r="U23" i="45" s="1"/>
  <c r="G22" i="48" s="1"/>
  <c r="Q21" i="45"/>
  <c r="U21" i="45" s="1"/>
  <c r="G20" i="48" s="1"/>
  <c r="Q20" i="45"/>
  <c r="U20" i="45" s="1"/>
  <c r="G19" i="48" s="1"/>
  <c r="Q94" i="45"/>
  <c r="U94" i="45" s="1"/>
  <c r="G93" i="48" s="1"/>
  <c r="Q90" i="45"/>
  <c r="U90" i="45" s="1"/>
  <c r="G89" i="48" s="1"/>
  <c r="Q86" i="45"/>
  <c r="U86" i="45" s="1"/>
  <c r="G85" i="48" s="1"/>
  <c r="Q82" i="45"/>
  <c r="U82" i="45" s="1"/>
  <c r="G81" i="48" s="1"/>
  <c r="Q74" i="45"/>
  <c r="U74" i="45" s="1"/>
  <c r="G73" i="48" s="1"/>
  <c r="Q70" i="45"/>
  <c r="U70" i="45" s="1"/>
  <c r="G69" i="48" s="1"/>
  <c r="Q66" i="45"/>
  <c r="U66" i="45" s="1"/>
  <c r="G65" i="48" s="1"/>
  <c r="Q62" i="45"/>
  <c r="U62" i="45" s="1"/>
  <c r="G61" i="48" s="1"/>
  <c r="Q86" i="50" l="1"/>
  <c r="U86" i="50" s="1"/>
  <c r="F85" i="48" s="1"/>
  <c r="Q72" i="50"/>
  <c r="U72" i="50" s="1"/>
  <c r="F71" i="48" s="1"/>
  <c r="Q74" i="50"/>
  <c r="U74" i="50" s="1"/>
  <c r="F73" i="48" s="1"/>
  <c r="Q76" i="50"/>
  <c r="U76" i="50" s="1"/>
  <c r="F75" i="48" s="1"/>
  <c r="Q52" i="50"/>
  <c r="U52" i="50" s="1"/>
  <c r="F51" i="48" s="1"/>
  <c r="Q56" i="50"/>
  <c r="U56" i="50" s="1"/>
  <c r="F55" i="48" s="1"/>
  <c r="A14" i="50"/>
  <c r="Y13" i="50"/>
  <c r="A13" i="50"/>
  <c r="B8" i="50"/>
  <c r="E18" i="20"/>
  <c r="E40" i="20"/>
  <c r="E61" i="20"/>
  <c r="E81" i="20"/>
  <c r="E98" i="20"/>
  <c r="E97" i="20"/>
  <c r="E96" i="20"/>
  <c r="E95" i="20"/>
  <c r="E93" i="20"/>
  <c r="E92" i="20"/>
  <c r="E91" i="20"/>
  <c r="E90" i="20"/>
  <c r="E88" i="20"/>
  <c r="E87" i="20"/>
  <c r="E86" i="20"/>
  <c r="E85" i="20"/>
  <c r="E83" i="20"/>
  <c r="E82" i="20"/>
  <c r="E80" i="20"/>
  <c r="E78" i="20"/>
  <c r="E77" i="20"/>
  <c r="E76" i="20"/>
  <c r="E75" i="20"/>
  <c r="E73" i="20"/>
  <c r="E72" i="20"/>
  <c r="E71" i="20"/>
  <c r="E70" i="20"/>
  <c r="E68" i="20"/>
  <c r="E67" i="20"/>
  <c r="E66" i="20"/>
  <c r="E65" i="20"/>
  <c r="E63" i="20"/>
  <c r="E62" i="20"/>
  <c r="E60" i="20"/>
  <c r="E58" i="20"/>
  <c r="E57" i="20"/>
  <c r="E56" i="20"/>
  <c r="E54" i="20"/>
  <c r="E53" i="20"/>
  <c r="E52" i="20"/>
  <c r="E50" i="20"/>
  <c r="E49" i="20"/>
  <c r="E48" i="20"/>
  <c r="E46" i="20"/>
  <c r="E45" i="20"/>
  <c r="E44" i="20"/>
  <c r="E42" i="20"/>
  <c r="E41" i="20"/>
  <c r="E38" i="20"/>
  <c r="E37" i="20"/>
  <c r="E36" i="20"/>
  <c r="E34" i="20"/>
  <c r="E33" i="20"/>
  <c r="E32" i="20"/>
  <c r="E30" i="20"/>
  <c r="E29" i="20"/>
  <c r="E28" i="20"/>
  <c r="E26" i="20"/>
  <c r="E25" i="20"/>
  <c r="E24" i="20"/>
  <c r="E22" i="20"/>
  <c r="E21" i="20"/>
  <c r="E20" i="20"/>
  <c r="E17" i="20"/>
  <c r="E15" i="20"/>
  <c r="Q82" i="50" l="1"/>
  <c r="U82" i="50" s="1"/>
  <c r="F81" i="48" s="1"/>
  <c r="Q80" i="50"/>
  <c r="U80" i="50" s="1"/>
  <c r="F79" i="48" s="1"/>
  <c r="Q36" i="50"/>
  <c r="U36" i="50" s="1"/>
  <c r="F35" i="48" s="1"/>
  <c r="Q35" i="50"/>
  <c r="U35" i="50" s="1"/>
  <c r="F34" i="48" s="1"/>
  <c r="Q39" i="50"/>
  <c r="U39" i="50" s="1"/>
  <c r="F38" i="48" s="1"/>
  <c r="Q45" i="50"/>
  <c r="U45" i="50" s="1"/>
  <c r="F44" i="48" s="1"/>
  <c r="Q48" i="50"/>
  <c r="U48" i="50" s="1"/>
  <c r="F47" i="48" s="1"/>
  <c r="Q43" i="50"/>
  <c r="U43" i="50" s="1"/>
  <c r="F42" i="48" s="1"/>
  <c r="Q84" i="50"/>
  <c r="U84" i="50" s="1"/>
  <c r="F83" i="48" s="1"/>
  <c r="Q20" i="50"/>
  <c r="U20" i="50" s="1"/>
  <c r="F19" i="48" s="1"/>
  <c r="Q32" i="50"/>
  <c r="U32" i="50" s="1"/>
  <c r="F31" i="48" s="1"/>
  <c r="Q47" i="50"/>
  <c r="U47" i="50" s="1"/>
  <c r="F46" i="48" s="1"/>
  <c r="Q66" i="50"/>
  <c r="U66" i="50" s="1"/>
  <c r="F65" i="48" s="1"/>
  <c r="Q64" i="50"/>
  <c r="U64" i="50" s="1"/>
  <c r="F63" i="48" s="1"/>
  <c r="Q62" i="50"/>
  <c r="U62" i="50" s="1"/>
  <c r="F61" i="48" s="1"/>
  <c r="Q60" i="50"/>
  <c r="U60" i="50" s="1"/>
  <c r="F59" i="48" s="1"/>
  <c r="Q41" i="50"/>
  <c r="U41" i="50" s="1"/>
  <c r="F40" i="48" s="1"/>
  <c r="Q70" i="50"/>
  <c r="U70" i="50" s="1"/>
  <c r="F69" i="48" s="1"/>
  <c r="Q40" i="50"/>
  <c r="U40" i="50" s="1"/>
  <c r="F39" i="48" s="1"/>
  <c r="Q44" i="50"/>
  <c r="U44" i="50" s="1"/>
  <c r="F43" i="48" s="1"/>
  <c r="Q57" i="50"/>
  <c r="U57" i="50" s="1"/>
  <c r="F56" i="48" s="1"/>
  <c r="Q55" i="50"/>
  <c r="U55" i="50" s="1"/>
  <c r="F54" i="48" s="1"/>
  <c r="Q53" i="50"/>
  <c r="U53" i="50" s="1"/>
  <c r="F52" i="48" s="1"/>
  <c r="Q51" i="50"/>
  <c r="U51" i="50" s="1"/>
  <c r="F50" i="48" s="1"/>
  <c r="Q67" i="50"/>
  <c r="U67" i="50" s="1"/>
  <c r="F66" i="48" s="1"/>
  <c r="Q65" i="50"/>
  <c r="U65" i="50" s="1"/>
  <c r="F64" i="48" s="1"/>
  <c r="Q59" i="50"/>
  <c r="U59" i="50" s="1"/>
  <c r="F58" i="48" s="1"/>
  <c r="Q77" i="50"/>
  <c r="U77" i="50" s="1"/>
  <c r="F76" i="48" s="1"/>
  <c r="Q75" i="50"/>
  <c r="U75" i="50" s="1"/>
  <c r="F74" i="48" s="1"/>
  <c r="Q71" i="50"/>
  <c r="U71" i="50" s="1"/>
  <c r="F70" i="48" s="1"/>
  <c r="Q69" i="50"/>
  <c r="U69" i="50" s="1"/>
  <c r="F68" i="48" s="1"/>
  <c r="Q87" i="50"/>
  <c r="U87" i="50" s="1"/>
  <c r="F86" i="48" s="1"/>
  <c r="Q85" i="50"/>
  <c r="U85" i="50" s="1"/>
  <c r="F84" i="48" s="1"/>
  <c r="Q81" i="50"/>
  <c r="U81" i="50" s="1"/>
  <c r="F80" i="48" s="1"/>
  <c r="Q79" i="50"/>
  <c r="U79" i="50" s="1"/>
  <c r="F78" i="48" s="1"/>
  <c r="Q97" i="50"/>
  <c r="U97" i="50" s="1"/>
  <c r="F96" i="48" s="1"/>
  <c r="Q96" i="50"/>
  <c r="U96" i="50" s="1"/>
  <c r="F95" i="48" s="1"/>
  <c r="Q95" i="50"/>
  <c r="U95" i="50" s="1"/>
  <c r="F94" i="48" s="1"/>
  <c r="Q94" i="50"/>
  <c r="U94" i="50" s="1"/>
  <c r="F93" i="48" s="1"/>
  <c r="Q92" i="50"/>
  <c r="U92" i="50" s="1"/>
  <c r="F91" i="48" s="1"/>
  <c r="Q91" i="50"/>
  <c r="U91" i="50" s="1"/>
  <c r="F90" i="48" s="1"/>
  <c r="Q90" i="50"/>
  <c r="U90" i="50" s="1"/>
  <c r="F89" i="48" s="1"/>
  <c r="Q89" i="50"/>
  <c r="U89" i="50" s="1"/>
  <c r="F88" i="48" s="1"/>
  <c r="Q37" i="50"/>
  <c r="U37" i="50" s="1"/>
  <c r="F36" i="48" s="1"/>
  <c r="Q49" i="50"/>
  <c r="U49" i="50" s="1"/>
  <c r="F48" i="48" s="1"/>
  <c r="Q61" i="50"/>
  <c r="U61" i="50" s="1"/>
  <c r="F60" i="48" s="1"/>
  <c r="Q17" i="50"/>
  <c r="U17" i="50" s="1"/>
  <c r="F16" i="48" s="1"/>
  <c r="Q28" i="50"/>
  <c r="U28" i="50" s="1"/>
  <c r="F27" i="48" s="1"/>
  <c r="Q16" i="50"/>
  <c r="U16" i="50" s="1"/>
  <c r="F15" i="48" s="1"/>
  <c r="Q21" i="50"/>
  <c r="U21" i="50" s="1"/>
  <c r="F20" i="48" s="1"/>
  <c r="Q25" i="50"/>
  <c r="U25" i="50" s="1"/>
  <c r="F24" i="48" s="1"/>
  <c r="Q24" i="50"/>
  <c r="U24" i="50" s="1"/>
  <c r="F23" i="48" s="1"/>
  <c r="Q23" i="50"/>
  <c r="U23" i="50" s="1"/>
  <c r="F22" i="48" s="1"/>
  <c r="Q29" i="50"/>
  <c r="U29" i="50" s="1"/>
  <c r="F28" i="48" s="1"/>
  <c r="Q27" i="50"/>
  <c r="U27" i="50" s="1"/>
  <c r="F26" i="48" s="1"/>
  <c r="Q33" i="50"/>
  <c r="U33" i="50" s="1"/>
  <c r="F32" i="48" s="1"/>
  <c r="Q31" i="50"/>
  <c r="U31" i="50" s="1"/>
  <c r="F30" i="48" s="1"/>
  <c r="Q19" i="50"/>
  <c r="U19" i="50" s="1"/>
  <c r="F18" i="48" s="1"/>
  <c r="A15" i="50"/>
  <c r="Y14" i="50"/>
  <c r="Q14" i="50"/>
  <c r="U14" i="50" s="1"/>
  <c r="F13" i="48" s="1"/>
  <c r="Y15" i="50" l="1"/>
  <c r="A16" i="50"/>
  <c r="A17" i="50" l="1"/>
  <c r="Y16" i="50"/>
  <c r="Y17" i="50" l="1"/>
  <c r="A18" i="50"/>
  <c r="A19" i="50" l="1"/>
  <c r="Y18" i="50"/>
  <c r="Y19" i="50" l="1"/>
  <c r="A20" i="50"/>
  <c r="A21" i="50" l="1"/>
  <c r="Y20" i="50"/>
  <c r="Y21" i="50" l="1"/>
  <c r="A22" i="50"/>
  <c r="A23" i="50" l="1"/>
  <c r="Y22" i="50"/>
  <c r="Y23" i="50" l="1"/>
  <c r="A24" i="50"/>
  <c r="A25" i="50" l="1"/>
  <c r="Y24" i="50"/>
  <c r="Y25" i="50" l="1"/>
  <c r="A26" i="50"/>
  <c r="A27" i="50" l="1"/>
  <c r="Y26" i="50"/>
  <c r="Y27" i="50" l="1"/>
  <c r="A28" i="50"/>
  <c r="A29" i="50" l="1"/>
  <c r="Y28" i="50"/>
  <c r="Y29" i="50" l="1"/>
  <c r="A30" i="50"/>
  <c r="A31" i="50" l="1"/>
  <c r="Y30" i="50"/>
  <c r="Y31" i="50" l="1"/>
  <c r="A32" i="50"/>
  <c r="A33" i="50" l="1"/>
  <c r="Y32" i="50"/>
  <c r="Y33" i="50" l="1"/>
  <c r="A34" i="50"/>
  <c r="A35" i="50" l="1"/>
  <c r="Y34" i="50"/>
  <c r="Y35" i="50" l="1"/>
  <c r="A36" i="50"/>
  <c r="A37" i="50" l="1"/>
  <c r="Y36" i="50"/>
  <c r="Y37" i="50" l="1"/>
  <c r="A38" i="50"/>
  <c r="A39" i="50" l="1"/>
  <c r="Y38" i="50"/>
  <c r="Y39" i="50" l="1"/>
  <c r="A40" i="50"/>
  <c r="A41" i="50" l="1"/>
  <c r="Y40" i="50"/>
  <c r="Y41" i="50" l="1"/>
  <c r="A42" i="50"/>
  <c r="A43" i="50" l="1"/>
  <c r="Y42" i="50"/>
  <c r="Y43" i="50" l="1"/>
  <c r="A44" i="50"/>
  <c r="A45" i="50" l="1"/>
  <c r="Y44" i="50"/>
  <c r="Y45" i="50" l="1"/>
  <c r="A46" i="50"/>
  <c r="A47" i="50" l="1"/>
  <c r="Y46" i="50"/>
  <c r="Y47" i="50" l="1"/>
  <c r="A48" i="50"/>
  <c r="A49" i="50" l="1"/>
  <c r="Y48" i="50"/>
  <c r="Y49" i="50" l="1"/>
  <c r="A50" i="50"/>
  <c r="A51" i="50" l="1"/>
  <c r="Y50" i="50"/>
  <c r="Y51" i="50" l="1"/>
  <c r="A52" i="50"/>
  <c r="A53" i="50" l="1"/>
  <c r="Y52" i="50"/>
  <c r="Y53" i="50" l="1"/>
  <c r="A54" i="50"/>
  <c r="A55" i="50" l="1"/>
  <c r="Y54" i="50"/>
  <c r="Y55" i="50" l="1"/>
  <c r="A56" i="50"/>
  <c r="A57" i="50" l="1"/>
  <c r="Y56" i="50"/>
  <c r="Y57" i="50" l="1"/>
  <c r="A58" i="50"/>
  <c r="A59" i="50" l="1"/>
  <c r="Y58" i="50"/>
  <c r="Y59" i="50" l="1"/>
  <c r="A60" i="50"/>
  <c r="A61" i="50" l="1"/>
  <c r="Y60" i="50"/>
  <c r="Y61" i="50" l="1"/>
  <c r="A62" i="50"/>
  <c r="A63" i="50" l="1"/>
  <c r="Y62" i="50"/>
  <c r="Y63" i="50" l="1"/>
  <c r="A64" i="50"/>
  <c r="A65" i="50" l="1"/>
  <c r="Y64" i="50"/>
  <c r="Y65" i="50" l="1"/>
  <c r="A66" i="50"/>
  <c r="A67" i="50" l="1"/>
  <c r="Y66" i="50"/>
  <c r="Y67" i="50" l="1"/>
  <c r="A68" i="50"/>
  <c r="A69" i="50" l="1"/>
  <c r="Y68" i="50"/>
  <c r="Y69" i="50" l="1"/>
  <c r="A70" i="50"/>
  <c r="A71" i="50" l="1"/>
  <c r="Y70" i="50"/>
  <c r="Y71" i="50" l="1"/>
  <c r="A72" i="50"/>
  <c r="A73" i="50" l="1"/>
  <c r="Y72" i="50"/>
  <c r="Y73" i="50" l="1"/>
  <c r="A74" i="50"/>
  <c r="A75" i="50" l="1"/>
  <c r="Y74" i="50"/>
  <c r="Y75" i="50" l="1"/>
  <c r="A76" i="50"/>
  <c r="A77" i="50" l="1"/>
  <c r="Y76" i="50"/>
  <c r="Y77" i="50" l="1"/>
  <c r="A78" i="50"/>
  <c r="A79" i="50" l="1"/>
  <c r="Y78" i="50"/>
  <c r="Y79" i="50" l="1"/>
  <c r="A80" i="50"/>
  <c r="A81" i="50" l="1"/>
  <c r="Y80" i="50"/>
  <c r="Y81" i="50" l="1"/>
  <c r="A82" i="50"/>
  <c r="A83" i="50" l="1"/>
  <c r="Y82" i="50"/>
  <c r="Y83" i="50" l="1"/>
  <c r="A84" i="50"/>
  <c r="A85" i="50" l="1"/>
  <c r="Y84" i="50"/>
  <c r="Y85" i="50" l="1"/>
  <c r="A86" i="50"/>
  <c r="A87" i="50" l="1"/>
  <c r="Y86" i="50"/>
  <c r="Y87" i="50" l="1"/>
  <c r="A88" i="50"/>
  <c r="A89" i="50" l="1"/>
  <c r="Y88" i="50"/>
  <c r="Y89" i="50" l="1"/>
  <c r="A90" i="50"/>
  <c r="A91" i="50" l="1"/>
  <c r="Y90" i="50"/>
  <c r="Y91" i="50" l="1"/>
  <c r="A92" i="50"/>
  <c r="A93" i="50" l="1"/>
  <c r="Y92" i="50"/>
  <c r="Y93" i="50" l="1"/>
  <c r="A94" i="50"/>
  <c r="A95" i="50" l="1"/>
  <c r="Y94" i="50"/>
  <c r="Y95" i="50" l="1"/>
  <c r="A96" i="50"/>
  <c r="A97" i="50" l="1"/>
  <c r="Y97" i="50" s="1"/>
  <c r="Y96" i="50"/>
  <c r="A28" i="16" l="1"/>
  <c r="A12" i="49"/>
  <c r="A14" i="49" s="1"/>
  <c r="A16" i="49" s="1"/>
  <c r="A18" i="49" s="1"/>
  <c r="A20" i="49" l="1"/>
  <c r="A22" i="49" s="1"/>
  <c r="A24" i="49" s="1"/>
  <c r="A26" i="49" s="1"/>
  <c r="A28" i="49" s="1"/>
  <c r="A30" i="49" s="1"/>
  <c r="A32" i="49" s="1"/>
  <c r="E7" i="16" l="1"/>
  <c r="D7" i="16"/>
  <c r="F96" i="47"/>
  <c r="A12" i="17" l="1"/>
  <c r="A13" i="17" s="1"/>
  <c r="A18" i="7"/>
  <c r="A19" i="7" s="1"/>
  <c r="A20" i="7" s="1"/>
  <c r="A21" i="7" s="1"/>
  <c r="A22" i="7" s="1"/>
  <c r="A23" i="7" s="1"/>
  <c r="A54" i="3"/>
  <c r="A55" i="3" s="1"/>
  <c r="A56" i="3" s="1"/>
  <c r="J10" i="47" l="1"/>
  <c r="J11" i="47" s="1"/>
  <c r="J12" i="47" s="1"/>
  <c r="J13" i="47" s="1"/>
  <c r="J14" i="47" s="1"/>
  <c r="J15" i="47" s="1"/>
  <c r="J16" i="47" s="1"/>
  <c r="A10" i="47"/>
  <c r="A11" i="47" s="1"/>
  <c r="A12" i="47" s="1"/>
  <c r="A13" i="47" s="1"/>
  <c r="A14" i="47" s="1"/>
  <c r="A15" i="47" s="1"/>
  <c r="J17" i="47" l="1"/>
  <c r="J18" i="47" s="1"/>
  <c r="J19" i="47" s="1"/>
  <c r="J20" i="47" s="1"/>
  <c r="J21" i="47" s="1"/>
  <c r="J22" i="47" s="1"/>
  <c r="J23" i="47" s="1"/>
  <c r="J24" i="47" s="1"/>
  <c r="J25" i="47" s="1"/>
  <c r="J26" i="47" s="1"/>
  <c r="J27" i="47" s="1"/>
  <c r="J28" i="47" s="1"/>
  <c r="J29" i="47" s="1"/>
  <c r="J30" i="47" s="1"/>
  <c r="J31" i="47" s="1"/>
  <c r="J32" i="47" s="1"/>
  <c r="J33" i="47" s="1"/>
  <c r="J34" i="47" s="1"/>
  <c r="J35" i="47" s="1"/>
  <c r="J36" i="47" s="1"/>
  <c r="J37" i="47" s="1"/>
  <c r="J38" i="47" s="1"/>
  <c r="J39" i="47" s="1"/>
  <c r="J40" i="47" s="1"/>
  <c r="J41" i="47" s="1"/>
  <c r="J42" i="47" s="1"/>
  <c r="J43" i="47" s="1"/>
  <c r="J44" i="47" s="1"/>
  <c r="J45" i="47" s="1"/>
  <c r="J46" i="47" s="1"/>
  <c r="J47" i="47" s="1"/>
  <c r="J48" i="47" s="1"/>
  <c r="J49" i="47" s="1"/>
  <c r="J50" i="47" s="1"/>
  <c r="J51" i="47" s="1"/>
  <c r="J52" i="47" s="1"/>
  <c r="J53" i="47" s="1"/>
  <c r="J54" i="47" s="1"/>
  <c r="J55" i="47" s="1"/>
  <c r="J56" i="47" s="1"/>
  <c r="J57" i="47" s="1"/>
  <c r="J58" i="47" s="1"/>
  <c r="J59" i="47" s="1"/>
  <c r="J60" i="47" s="1"/>
  <c r="J61" i="47" s="1"/>
  <c r="J62" i="47" s="1"/>
  <c r="J63" i="47" s="1"/>
  <c r="J64" i="47" s="1"/>
  <c r="J65" i="47" s="1"/>
  <c r="J66" i="47" s="1"/>
  <c r="J67" i="47" s="1"/>
  <c r="J68" i="47" s="1"/>
  <c r="J69" i="47" s="1"/>
  <c r="J70" i="47" s="1"/>
  <c r="J71" i="47" s="1"/>
  <c r="J72" i="47" s="1"/>
  <c r="J73" i="47" s="1"/>
  <c r="J74" i="47" s="1"/>
  <c r="J75" i="47" s="1"/>
  <c r="J76" i="47" s="1"/>
  <c r="J77" i="47" s="1"/>
  <c r="J78" i="47" s="1"/>
  <c r="J79" i="47" s="1"/>
  <c r="J80" i="47" s="1"/>
  <c r="J81" i="47" s="1"/>
  <c r="J82" i="47" s="1"/>
  <c r="J83" i="47" s="1"/>
  <c r="J84" i="47" s="1"/>
  <c r="J85" i="47" s="1"/>
  <c r="J86" i="47" s="1"/>
  <c r="J87" i="47" s="1"/>
  <c r="J88" i="47" s="1"/>
  <c r="J89" i="47" s="1"/>
  <c r="J90" i="47" s="1"/>
  <c r="J91" i="47" s="1"/>
  <c r="J92" i="47" s="1"/>
  <c r="J93" i="47" s="1"/>
  <c r="J94" i="47" s="1"/>
  <c r="J95" i="47" s="1"/>
  <c r="J96" i="47" s="1"/>
  <c r="A16" i="47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A57" i="47" s="1"/>
  <c r="A58" i="47" s="1"/>
  <c r="A59" i="47" s="1"/>
  <c r="A60" i="47" s="1"/>
  <c r="A61" i="47" s="1"/>
  <c r="A62" i="47" s="1"/>
  <c r="A63" i="47" s="1"/>
  <c r="A64" i="47" s="1"/>
  <c r="A65" i="47" s="1"/>
  <c r="A66" i="47" s="1"/>
  <c r="A67" i="47" s="1"/>
  <c r="A68" i="47" s="1"/>
  <c r="A69" i="47" s="1"/>
  <c r="A70" i="47" s="1"/>
  <c r="A71" i="47" s="1"/>
  <c r="A72" i="47" s="1"/>
  <c r="A73" i="47" s="1"/>
  <c r="A74" i="47" s="1"/>
  <c r="A75" i="47" s="1"/>
  <c r="A76" i="47" s="1"/>
  <c r="A77" i="47" s="1"/>
  <c r="A78" i="47" s="1"/>
  <c r="A79" i="47" s="1"/>
  <c r="A80" i="47" s="1"/>
  <c r="A81" i="47" s="1"/>
  <c r="A82" i="47" s="1"/>
  <c r="A83" i="47" s="1"/>
  <c r="A84" i="47" s="1"/>
  <c r="A85" i="47" s="1"/>
  <c r="A86" i="47" s="1"/>
  <c r="A87" i="47" s="1"/>
  <c r="A88" i="47" s="1"/>
  <c r="A89" i="47" s="1"/>
  <c r="A90" i="47" s="1"/>
  <c r="A91" i="47" s="1"/>
  <c r="A92" i="47" s="1"/>
  <c r="A93" i="47" s="1"/>
  <c r="A94" i="47" s="1"/>
  <c r="A95" i="47" s="1"/>
  <c r="A96" i="47" s="1"/>
  <c r="A2" i="17"/>
  <c r="A3" i="17"/>
  <c r="A2" i="16"/>
  <c r="A3" i="16"/>
  <c r="A2" i="7"/>
  <c r="A3" i="7"/>
  <c r="A2" i="3"/>
  <c r="A3" i="3"/>
  <c r="A2" i="5"/>
  <c r="A3" i="5"/>
  <c r="R12" i="48"/>
  <c r="R13" i="48" s="1"/>
  <c r="R14" i="48" s="1"/>
  <c r="R15" i="48" s="1"/>
  <c r="R16" i="48" s="1"/>
  <c r="A12" i="48"/>
  <c r="A13" i="48" s="1"/>
  <c r="A14" i="48" s="1"/>
  <c r="A15" i="48" s="1"/>
  <c r="A16" i="48" s="1"/>
  <c r="A2" i="20"/>
  <c r="A3" i="20"/>
  <c r="F2" i="12"/>
  <c r="F3" i="12"/>
  <c r="F2" i="45"/>
  <c r="F3" i="45"/>
  <c r="A17" i="48" l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A47" i="48" s="1"/>
  <c r="A48" i="48" s="1"/>
  <c r="A49" i="48" s="1"/>
  <c r="A50" i="48" s="1"/>
  <c r="A51" i="48" s="1"/>
  <c r="A52" i="48" s="1"/>
  <c r="A53" i="48" s="1"/>
  <c r="A54" i="48" s="1"/>
  <c r="A55" i="48" s="1"/>
  <c r="A56" i="48" s="1"/>
  <c r="A57" i="48" s="1"/>
  <c r="A58" i="48" s="1"/>
  <c r="A59" i="48" s="1"/>
  <c r="A60" i="48" s="1"/>
  <c r="A61" i="48" s="1"/>
  <c r="A62" i="48" s="1"/>
  <c r="A63" i="48" s="1"/>
  <c r="A64" i="48" s="1"/>
  <c r="A65" i="48" s="1"/>
  <c r="A66" i="48" s="1"/>
  <c r="A67" i="48" s="1"/>
  <c r="A68" i="48" s="1"/>
  <c r="A69" i="48" s="1"/>
  <c r="A70" i="48" s="1"/>
  <c r="A71" i="48" s="1"/>
  <c r="A72" i="48" s="1"/>
  <c r="A73" i="48" s="1"/>
  <c r="A74" i="48" s="1"/>
  <c r="A75" i="48" s="1"/>
  <c r="A76" i="48" s="1"/>
  <c r="A77" i="48" s="1"/>
  <c r="A78" i="48" s="1"/>
  <c r="A79" i="48" s="1"/>
  <c r="A80" i="48" s="1"/>
  <c r="A81" i="48" s="1"/>
  <c r="A82" i="48" s="1"/>
  <c r="A83" i="48" s="1"/>
  <c r="A84" i="48" s="1"/>
  <c r="A85" i="48" s="1"/>
  <c r="A86" i="48" s="1"/>
  <c r="A87" i="48" s="1"/>
  <c r="A88" i="48" s="1"/>
  <c r="A89" i="48" s="1"/>
  <c r="A90" i="48" s="1"/>
  <c r="A91" i="48" s="1"/>
  <c r="A92" i="48" s="1"/>
  <c r="A93" i="48" s="1"/>
  <c r="A94" i="48" s="1"/>
  <c r="A95" i="48" s="1"/>
  <c r="A96" i="48" s="1"/>
  <c r="R17" i="48"/>
  <c r="R18" i="48" s="1"/>
  <c r="R19" i="48" s="1"/>
  <c r="R20" i="48" s="1"/>
  <c r="R21" i="48" s="1"/>
  <c r="R22" i="48" s="1"/>
  <c r="R23" i="48" s="1"/>
  <c r="R24" i="48" s="1"/>
  <c r="R25" i="48" s="1"/>
  <c r="R26" i="48" s="1"/>
  <c r="R27" i="48" s="1"/>
  <c r="R28" i="48" s="1"/>
  <c r="R29" i="48" s="1"/>
  <c r="R30" i="48" s="1"/>
  <c r="R31" i="48" s="1"/>
  <c r="R32" i="48" s="1"/>
  <c r="R33" i="48" s="1"/>
  <c r="R34" i="48" s="1"/>
  <c r="R35" i="48" s="1"/>
  <c r="R36" i="48" s="1"/>
  <c r="R37" i="48" s="1"/>
  <c r="R38" i="48" s="1"/>
  <c r="R39" i="48" s="1"/>
  <c r="R40" i="48" s="1"/>
  <c r="R41" i="48" s="1"/>
  <c r="R42" i="48" s="1"/>
  <c r="R43" i="48" s="1"/>
  <c r="R44" i="48" s="1"/>
  <c r="R45" i="48" s="1"/>
  <c r="R46" i="48" s="1"/>
  <c r="R47" i="48" s="1"/>
  <c r="R48" i="48" s="1"/>
  <c r="R49" i="48" s="1"/>
  <c r="R50" i="48" s="1"/>
  <c r="R51" i="48" s="1"/>
  <c r="R52" i="48" s="1"/>
  <c r="R53" i="48" s="1"/>
  <c r="R54" i="48" s="1"/>
  <c r="R55" i="48" s="1"/>
  <c r="R56" i="48" s="1"/>
  <c r="R57" i="48" s="1"/>
  <c r="R58" i="48" s="1"/>
  <c r="R59" i="48" s="1"/>
  <c r="R60" i="48" s="1"/>
  <c r="R61" i="48" s="1"/>
  <c r="R62" i="48" s="1"/>
  <c r="R63" i="48" s="1"/>
  <c r="R64" i="48" s="1"/>
  <c r="R65" i="48" s="1"/>
  <c r="R66" i="48" s="1"/>
  <c r="R67" i="48" s="1"/>
  <c r="R68" i="48" s="1"/>
  <c r="R69" i="48" s="1"/>
  <c r="R70" i="48" s="1"/>
  <c r="R71" i="48" s="1"/>
  <c r="R72" i="48" s="1"/>
  <c r="R73" i="48" s="1"/>
  <c r="R74" i="48" s="1"/>
  <c r="R75" i="48" s="1"/>
  <c r="R76" i="48" s="1"/>
  <c r="R77" i="48" s="1"/>
  <c r="R78" i="48" s="1"/>
  <c r="R79" i="48" s="1"/>
  <c r="R80" i="48" s="1"/>
  <c r="R81" i="48" s="1"/>
  <c r="R82" i="48" s="1"/>
  <c r="R83" i="48" s="1"/>
  <c r="R84" i="48" s="1"/>
  <c r="R85" i="48" s="1"/>
  <c r="R86" i="48" s="1"/>
  <c r="R87" i="48" s="1"/>
  <c r="R88" i="48" s="1"/>
  <c r="R89" i="48" s="1"/>
  <c r="R90" i="48" s="1"/>
  <c r="R91" i="48" s="1"/>
  <c r="R92" i="48" s="1"/>
  <c r="R93" i="48" s="1"/>
  <c r="R94" i="48" s="1"/>
  <c r="R95" i="48" s="1"/>
  <c r="R96" i="48" s="1"/>
  <c r="G89" i="12"/>
  <c r="G41" i="12"/>
  <c r="G17" i="12"/>
  <c r="F17" i="12"/>
  <c r="F16" i="12"/>
  <c r="F14" i="12"/>
  <c r="G82" i="12"/>
  <c r="G81" i="12"/>
  <c r="G80" i="12"/>
  <c r="G74" i="12"/>
  <c r="G7" i="7"/>
  <c r="F7" i="7"/>
  <c r="E7" i="7"/>
  <c r="D7" i="7"/>
  <c r="G16" i="12"/>
  <c r="G97" i="12"/>
  <c r="G96" i="12"/>
  <c r="G95" i="12"/>
  <c r="G94" i="12"/>
  <c r="G57" i="12"/>
  <c r="G48" i="12"/>
  <c r="G39" i="12"/>
  <c r="G53" i="12"/>
  <c r="G44" i="12"/>
  <c r="G35" i="12"/>
  <c r="I8" i="3"/>
  <c r="H8" i="3"/>
  <c r="G8" i="3"/>
  <c r="F8" i="3"/>
  <c r="E8" i="3"/>
  <c r="D8" i="3"/>
  <c r="G7" i="17"/>
  <c r="F7" i="17"/>
  <c r="D7" i="17"/>
  <c r="E7" i="17"/>
  <c r="G51" i="12" l="1"/>
  <c r="G14" i="12"/>
  <c r="G27" i="12"/>
  <c r="G31" i="12"/>
  <c r="G49" i="12"/>
  <c r="G90" i="12"/>
  <c r="G28" i="12"/>
  <c r="G32" i="12"/>
  <c r="G84" i="12"/>
  <c r="G36" i="12"/>
  <c r="G40" i="12"/>
  <c r="G85" i="12"/>
  <c r="G21" i="12"/>
  <c r="G59" i="12"/>
  <c r="G69" i="12"/>
  <c r="G79" i="12"/>
  <c r="G65" i="12"/>
  <c r="G75" i="12"/>
  <c r="G19" i="12"/>
  <c r="G24" i="12"/>
  <c r="G29" i="12"/>
  <c r="G43" i="12"/>
  <c r="G52" i="12"/>
  <c r="G33" i="12"/>
  <c r="G47" i="12"/>
  <c r="G56" i="12"/>
  <c r="G61" i="12"/>
  <c r="G66" i="12"/>
  <c r="G71" i="12"/>
  <c r="G76" i="12"/>
  <c r="G86" i="12"/>
  <c r="G91" i="12"/>
  <c r="G45" i="12"/>
  <c r="G64" i="12"/>
  <c r="G23" i="12"/>
  <c r="G37" i="12"/>
  <c r="G55" i="12"/>
  <c r="G60" i="12"/>
  <c r="G70" i="12"/>
  <c r="G20" i="12"/>
  <c r="G25" i="12"/>
  <c r="G62" i="12"/>
  <c r="G67" i="12"/>
  <c r="G72" i="12"/>
  <c r="G77" i="12"/>
  <c r="G87" i="12"/>
  <c r="G92" i="12"/>
  <c r="I84" i="48"/>
  <c r="I89" i="48"/>
  <c r="I94" i="48"/>
  <c r="I34" i="48"/>
  <c r="I50" i="48"/>
  <c r="I18" i="48"/>
  <c r="I26" i="48"/>
  <c r="I42" i="48"/>
  <c r="I39" i="48"/>
  <c r="I55" i="48"/>
  <c r="I31" i="48"/>
  <c r="I47" i="48"/>
  <c r="I23" i="48"/>
  <c r="I58" i="48"/>
  <c r="I63" i="48"/>
  <c r="I68" i="48"/>
  <c r="I73" i="48"/>
  <c r="I78" i="48"/>
  <c r="I88" i="48"/>
  <c r="I83" i="48"/>
  <c r="I93" i="48"/>
  <c r="F44" i="12"/>
  <c r="I19" i="48"/>
  <c r="I27" i="48"/>
  <c r="I43" i="48"/>
  <c r="I35" i="48"/>
  <c r="I51" i="48"/>
  <c r="F57" i="12"/>
  <c r="I32" i="48"/>
  <c r="I48" i="48"/>
  <c r="I24" i="48"/>
  <c r="I40" i="48"/>
  <c r="I56" i="48"/>
  <c r="F80" i="12"/>
  <c r="I59" i="48"/>
  <c r="I64" i="48"/>
  <c r="I69" i="48"/>
  <c r="I74" i="48"/>
  <c r="I79" i="48"/>
  <c r="F86" i="12"/>
  <c r="I85" i="48"/>
  <c r="I90" i="48"/>
  <c r="I95" i="48"/>
  <c r="I20" i="48"/>
  <c r="I28" i="48"/>
  <c r="I44" i="48"/>
  <c r="I36" i="48"/>
  <c r="I52" i="48"/>
  <c r="F61" i="12"/>
  <c r="I60" i="48"/>
  <c r="I65" i="48"/>
  <c r="I70" i="48"/>
  <c r="I75" i="48"/>
  <c r="I80" i="48"/>
  <c r="F97" i="12"/>
  <c r="I86" i="48"/>
  <c r="I91" i="48"/>
  <c r="I96" i="48"/>
  <c r="F55" i="12"/>
  <c r="I22" i="48"/>
  <c r="I38" i="48"/>
  <c r="I54" i="48"/>
  <c r="I30" i="48"/>
  <c r="I46" i="48"/>
  <c r="F82" i="12"/>
  <c r="I61" i="48"/>
  <c r="I66" i="48"/>
  <c r="I71" i="48"/>
  <c r="I76" i="48"/>
  <c r="I81" i="48"/>
  <c r="F87" i="12"/>
  <c r="F62" i="12"/>
  <c r="F19" i="12"/>
  <c r="F21" i="12"/>
  <c r="F24" i="12"/>
  <c r="F27" i="12"/>
  <c r="F29" i="12"/>
  <c r="F36" i="12"/>
  <c r="F43" i="12"/>
  <c r="F45" i="12"/>
  <c r="F52" i="12"/>
  <c r="F31" i="12"/>
  <c r="F33" i="12"/>
  <c r="F40" i="12"/>
  <c r="F47" i="12"/>
  <c r="F49" i="12"/>
  <c r="F56" i="12"/>
  <c r="F59" i="12"/>
  <c r="F64" i="12"/>
  <c r="F66" i="12"/>
  <c r="F69" i="12"/>
  <c r="F71" i="12"/>
  <c r="F74" i="12"/>
  <c r="F76" i="12"/>
  <c r="F79" i="12"/>
  <c r="F81" i="12"/>
  <c r="F84" i="12"/>
  <c r="F89" i="12"/>
  <c r="F91" i="12"/>
  <c r="F94" i="12"/>
  <c r="F96" i="12"/>
  <c r="F60" i="12"/>
  <c r="F85" i="12"/>
  <c r="F20" i="12"/>
  <c r="F23" i="12"/>
  <c r="F25" i="12"/>
  <c r="F28" i="12"/>
  <c r="F35" i="12"/>
  <c r="F37" i="12"/>
  <c r="F51" i="12"/>
  <c r="F53" i="12"/>
  <c r="F32" i="12"/>
  <c r="F39" i="12"/>
  <c r="F41" i="12"/>
  <c r="F48" i="12"/>
  <c r="F65" i="12"/>
  <c r="F67" i="12"/>
  <c r="F70" i="12"/>
  <c r="F72" i="12"/>
  <c r="F75" i="12"/>
  <c r="F77" i="12"/>
  <c r="F90" i="12"/>
  <c r="F92" i="12"/>
  <c r="F95" i="12"/>
  <c r="D35" i="17" l="1"/>
  <c r="D55" i="3"/>
  <c r="D33" i="16"/>
  <c r="E33" i="16" s="1"/>
  <c r="D39" i="7"/>
  <c r="E39" i="7" s="1"/>
  <c r="F39" i="7" s="1"/>
  <c r="G39" i="7" s="1"/>
  <c r="E47" i="3"/>
  <c r="F47" i="3" s="1"/>
  <c r="G47" i="3" s="1"/>
  <c r="H47" i="3" s="1"/>
  <c r="I47" i="3" s="1"/>
  <c r="E32" i="7"/>
  <c r="F32" i="7" s="1"/>
  <c r="G32" i="7" s="1"/>
  <c r="E35" i="7" l="1"/>
  <c r="F35" i="7" s="1"/>
  <c r="G35" i="7" s="1"/>
  <c r="E51" i="3"/>
  <c r="F51" i="3" s="1"/>
  <c r="G51" i="3" s="1"/>
  <c r="H51" i="3" s="1"/>
  <c r="I51" i="3" s="1"/>
  <c r="E93" i="47" l="1"/>
  <c r="F93" i="47" s="1"/>
  <c r="E92" i="47"/>
  <c r="E91" i="47"/>
  <c r="F81" i="47"/>
  <c r="E78" i="47"/>
  <c r="E77" i="47"/>
  <c r="E76" i="47"/>
  <c r="E73" i="47"/>
  <c r="E72" i="47"/>
  <c r="E71" i="47"/>
  <c r="E53" i="47"/>
  <c r="E52" i="47"/>
  <c r="E50" i="47"/>
  <c r="E48" i="47"/>
  <c r="E45" i="47"/>
  <c r="E42" i="47"/>
  <c r="E40" i="47"/>
  <c r="F84" i="47" l="1"/>
  <c r="F89" i="47"/>
  <c r="F83" i="47"/>
  <c r="F12" i="47"/>
  <c r="F92" i="47"/>
  <c r="F91" i="47"/>
  <c r="F10" i="47"/>
  <c r="F13" i="47"/>
  <c r="F82" i="47"/>
  <c r="F88" i="47"/>
  <c r="F86" i="47"/>
  <c r="E41" i="47"/>
  <c r="E46" i="47"/>
  <c r="F87" i="47"/>
  <c r="E44" i="47"/>
  <c r="E49" i="47"/>
  <c r="E54" i="47"/>
  <c r="E74" i="47"/>
  <c r="E79" i="47"/>
  <c r="E94" i="47"/>
  <c r="F94" i="47" s="1"/>
  <c r="E25" i="16" l="1"/>
  <c r="A13" i="45" l="1"/>
  <c r="Y13" i="45" s="1"/>
  <c r="A14" i="45" l="1"/>
  <c r="A15" i="45" l="1"/>
  <c r="Y14" i="45"/>
  <c r="A16" i="45" l="1"/>
  <c r="Y15" i="45"/>
  <c r="A17" i="45" l="1"/>
  <c r="Y16" i="45"/>
  <c r="Y17" i="45" l="1"/>
  <c r="A18" i="45"/>
  <c r="A19" i="45" l="1"/>
  <c r="Y18" i="45"/>
  <c r="A20" i="45" l="1"/>
  <c r="Y19" i="45"/>
  <c r="A21" i="45" l="1"/>
  <c r="Y20" i="45"/>
  <c r="A22" i="45" l="1"/>
  <c r="Y21" i="45"/>
  <c r="A23" i="45" l="1"/>
  <c r="Y22" i="45"/>
  <c r="A24" i="45" l="1"/>
  <c r="Y23" i="45"/>
  <c r="A25" i="45" l="1"/>
  <c r="Y24" i="45"/>
  <c r="Y25" i="45" l="1"/>
  <c r="A26" i="45"/>
  <c r="A27" i="45" l="1"/>
  <c r="Y26" i="45"/>
  <c r="A28" i="45" l="1"/>
  <c r="Y27" i="45"/>
  <c r="A29" i="45" l="1"/>
  <c r="Y28" i="45"/>
  <c r="A30" i="45" l="1"/>
  <c r="Y29" i="45"/>
  <c r="Y30" i="45" l="1"/>
  <c r="A31" i="45"/>
  <c r="A32" i="45" l="1"/>
  <c r="Y31" i="45"/>
  <c r="Y32" i="45" l="1"/>
  <c r="A33" i="45"/>
  <c r="A34" i="45" l="1"/>
  <c r="Y33" i="45"/>
  <c r="A35" i="45" l="1"/>
  <c r="Y34" i="45"/>
  <c r="A36" i="45" l="1"/>
  <c r="Y35" i="45"/>
  <c r="A37" i="45" l="1"/>
  <c r="Y36" i="45"/>
  <c r="A38" i="45" l="1"/>
  <c r="Y37" i="45"/>
  <c r="A39" i="45" l="1"/>
  <c r="Y38" i="45"/>
  <c r="A40" i="45" l="1"/>
  <c r="Y39" i="45"/>
  <c r="A41" i="45" l="1"/>
  <c r="Y40" i="45"/>
  <c r="Y41" i="45" l="1"/>
  <c r="A42" i="45"/>
  <c r="Y42" i="45" l="1"/>
  <c r="A43" i="45"/>
  <c r="A44" i="45" l="1"/>
  <c r="Y43" i="45"/>
  <c r="Y44" i="45" l="1"/>
  <c r="A45" i="45"/>
  <c r="A46" i="45" l="1"/>
  <c r="Y45" i="45"/>
  <c r="A47" i="45" l="1"/>
  <c r="Y46" i="45"/>
  <c r="A48" i="45" l="1"/>
  <c r="Y47" i="45"/>
  <c r="Y48" i="45" l="1"/>
  <c r="A49" i="45"/>
  <c r="A50" i="45" l="1"/>
  <c r="Y49" i="45"/>
  <c r="A51" i="45" l="1"/>
  <c r="Y50" i="45"/>
  <c r="A52" i="45" l="1"/>
  <c r="Y51" i="45"/>
  <c r="A53" i="45" l="1"/>
  <c r="Y52" i="45"/>
  <c r="A54" i="45" l="1"/>
  <c r="Y53" i="45"/>
  <c r="A55" i="45" l="1"/>
  <c r="Y54" i="45"/>
  <c r="A56" i="45" l="1"/>
  <c r="Y55" i="45"/>
  <c r="A57" i="45" l="1"/>
  <c r="Y56" i="45"/>
  <c r="A58" i="45" l="1"/>
  <c r="Y57" i="45"/>
  <c r="A59" i="45" l="1"/>
  <c r="Y58" i="45"/>
  <c r="A60" i="45" l="1"/>
  <c r="Y59" i="45"/>
  <c r="A61" i="45" l="1"/>
  <c r="Y60" i="45"/>
  <c r="A62" i="45" l="1"/>
  <c r="Y61" i="45"/>
  <c r="A63" i="45" l="1"/>
  <c r="Y62" i="45"/>
  <c r="A64" i="45" l="1"/>
  <c r="Y63" i="45"/>
  <c r="A65" i="45" l="1"/>
  <c r="Y64" i="45"/>
  <c r="A66" i="45" l="1"/>
  <c r="Y65" i="45"/>
  <c r="A67" i="45" l="1"/>
  <c r="Y66" i="45"/>
  <c r="Y67" i="45" l="1"/>
  <c r="A68" i="45"/>
  <c r="Y68" i="45" l="1"/>
  <c r="A69" i="45"/>
  <c r="Y69" i="45" l="1"/>
  <c r="A70" i="45"/>
  <c r="Y70" i="45" l="1"/>
  <c r="A71" i="45"/>
  <c r="A72" i="45" l="1"/>
  <c r="Y71" i="45"/>
  <c r="Y72" i="45" l="1"/>
  <c r="A73" i="45"/>
  <c r="Y73" i="45" l="1"/>
  <c r="A74" i="45"/>
  <c r="Y74" i="45" l="1"/>
  <c r="A75" i="45"/>
  <c r="A76" i="45" l="1"/>
  <c r="Y75" i="45"/>
  <c r="A77" i="45" l="1"/>
  <c r="Y76" i="45"/>
  <c r="A78" i="45" l="1"/>
  <c r="Y77" i="45"/>
  <c r="A79" i="45" l="1"/>
  <c r="Y78" i="45"/>
  <c r="Y79" i="45" l="1"/>
  <c r="A80" i="45"/>
  <c r="Y80" i="45" l="1"/>
  <c r="A81" i="45"/>
  <c r="Y81" i="45" l="1"/>
  <c r="A82" i="45"/>
  <c r="Y82" i="45" l="1"/>
  <c r="A83" i="45"/>
  <c r="Y83" i="45" l="1"/>
  <c r="A84" i="45"/>
  <c r="A85" i="45" l="1"/>
  <c r="Y84" i="45"/>
  <c r="A86" i="45" l="1"/>
  <c r="Y85" i="45"/>
  <c r="Y86" i="45" l="1"/>
  <c r="A87" i="45"/>
  <c r="A88" i="45" l="1"/>
  <c r="Y87" i="45"/>
  <c r="Y88" i="45" l="1"/>
  <c r="A89" i="45"/>
  <c r="A90" i="45" l="1"/>
  <c r="Y89" i="45"/>
  <c r="A91" i="45" l="1"/>
  <c r="Y90" i="45"/>
  <c r="A92" i="45" l="1"/>
  <c r="Y91" i="45"/>
  <c r="A93" i="45" l="1"/>
  <c r="Y92" i="45"/>
  <c r="A14" i="5"/>
  <c r="A15" i="5" s="1"/>
  <c r="S15" i="5" s="1"/>
  <c r="A14" i="20"/>
  <c r="P14" i="20" s="1"/>
  <c r="A13" i="12"/>
  <c r="A14" i="12" s="1"/>
  <c r="D27" i="7"/>
  <c r="E27" i="7"/>
  <c r="F27" i="7"/>
  <c r="G27" i="7"/>
  <c r="D15" i="20"/>
  <c r="A11" i="17"/>
  <c r="D19" i="17"/>
  <c r="E19" i="17"/>
  <c r="E21" i="17" s="1"/>
  <c r="F19" i="17"/>
  <c r="G19" i="17"/>
  <c r="D17" i="16"/>
  <c r="E17" i="16"/>
  <c r="D21" i="16"/>
  <c r="G10" i="16"/>
  <c r="A11" i="7"/>
  <c r="A12" i="7" s="1"/>
  <c r="I12" i="7" s="1"/>
  <c r="A13" i="3"/>
  <c r="A14" i="3" s="1"/>
  <c r="A15" i="3" s="1"/>
  <c r="A16" i="3" s="1"/>
  <c r="D39" i="3"/>
  <c r="E39" i="3"/>
  <c r="F39" i="3"/>
  <c r="G39" i="3"/>
  <c r="H39" i="3"/>
  <c r="I39" i="3"/>
  <c r="D43" i="3"/>
  <c r="E43" i="3"/>
  <c r="F43" i="3"/>
  <c r="I10" i="7"/>
  <c r="K12" i="3"/>
  <c r="A94" i="45" l="1"/>
  <c r="Y93" i="45"/>
  <c r="C16" i="12"/>
  <c r="C17" i="12"/>
  <c r="C14" i="12"/>
  <c r="C59" i="12"/>
  <c r="C62" i="12"/>
  <c r="C61" i="12"/>
  <c r="C60" i="12"/>
  <c r="C25" i="12"/>
  <c r="C20" i="12"/>
  <c r="C21" i="12"/>
  <c r="C24" i="12"/>
  <c r="C23" i="12"/>
  <c r="C19" i="12"/>
  <c r="F86" i="5"/>
  <c r="F91" i="5"/>
  <c r="F96" i="5"/>
  <c r="B8" i="45"/>
  <c r="A15" i="12"/>
  <c r="Y15" i="12" s="1"/>
  <c r="Y14" i="12"/>
  <c r="D29" i="7"/>
  <c r="F65" i="5" s="1"/>
  <c r="I11" i="7"/>
  <c r="D19" i="16"/>
  <c r="G29" i="7"/>
  <c r="F78" i="5" s="1"/>
  <c r="F29" i="7"/>
  <c r="E29" i="7"/>
  <c r="F61" i="5" s="1"/>
  <c r="A13" i="7"/>
  <c r="Y13" i="12"/>
  <c r="E41" i="3"/>
  <c r="I41" i="3"/>
  <c r="F41" i="3"/>
  <c r="D41" i="3"/>
  <c r="K14" i="3"/>
  <c r="E45" i="3"/>
  <c r="H41" i="3"/>
  <c r="G41" i="3"/>
  <c r="F40" i="5" s="1"/>
  <c r="F45" i="3"/>
  <c r="F22" i="5" s="1"/>
  <c r="D45" i="3"/>
  <c r="F28" i="5" s="1"/>
  <c r="A17" i="3"/>
  <c r="K16" i="3"/>
  <c r="K15" i="3"/>
  <c r="K13" i="3"/>
  <c r="S14" i="5"/>
  <c r="G21" i="17"/>
  <c r="F98" i="5" s="1"/>
  <c r="F21" i="17"/>
  <c r="I11" i="17"/>
  <c r="D21" i="17"/>
  <c r="F85" i="5" s="1"/>
  <c r="D23" i="16"/>
  <c r="F15" i="5" s="1"/>
  <c r="E19" i="16"/>
  <c r="A11" i="16"/>
  <c r="B8" i="12"/>
  <c r="A16" i="5"/>
  <c r="S16" i="5" s="1"/>
  <c r="A15" i="20"/>
  <c r="A95" i="45" l="1"/>
  <c r="Y94" i="45"/>
  <c r="F93" i="5"/>
  <c r="F73" i="5"/>
  <c r="F72" i="5"/>
  <c r="F68" i="5"/>
  <c r="F83" i="5"/>
  <c r="F71" i="5"/>
  <c r="F90" i="5"/>
  <c r="F63" i="5"/>
  <c r="F62" i="5"/>
  <c r="F75" i="5"/>
  <c r="F67" i="5"/>
  <c r="F70" i="5"/>
  <c r="F48" i="5"/>
  <c r="F42" i="5"/>
  <c r="F37" i="5"/>
  <c r="F41" i="5"/>
  <c r="F45" i="5"/>
  <c r="F24" i="5"/>
  <c r="F54" i="5"/>
  <c r="F33" i="5"/>
  <c r="F26" i="5"/>
  <c r="F21" i="5"/>
  <c r="F36" i="5"/>
  <c r="F49" i="5"/>
  <c r="F53" i="5"/>
  <c r="F32" i="5"/>
  <c r="F57" i="5"/>
  <c r="F30" i="5"/>
  <c r="F56" i="5"/>
  <c r="F34" i="5"/>
  <c r="F44" i="5"/>
  <c r="F58" i="5"/>
  <c r="F20" i="5"/>
  <c r="F46" i="5"/>
  <c r="F25" i="5"/>
  <c r="F50" i="5"/>
  <c r="F29" i="5"/>
  <c r="F52" i="5"/>
  <c r="F38" i="5"/>
  <c r="F66" i="5"/>
  <c r="F81" i="5"/>
  <c r="F77" i="5"/>
  <c r="F76" i="5"/>
  <c r="F82" i="5"/>
  <c r="F80" i="5"/>
  <c r="F60" i="5"/>
  <c r="F18" i="5"/>
  <c r="F17" i="5"/>
  <c r="F97" i="5"/>
  <c r="F88" i="5"/>
  <c r="F87" i="5"/>
  <c r="F92" i="5"/>
  <c r="F95" i="5"/>
  <c r="A16" i="12"/>
  <c r="A17" i="12" s="1"/>
  <c r="A18" i="12" s="1"/>
  <c r="A19" i="12" s="1"/>
  <c r="A20" i="12" s="1"/>
  <c r="A21" i="12" s="1"/>
  <c r="E16" i="12"/>
  <c r="E14" i="12"/>
  <c r="E17" i="12"/>
  <c r="E24" i="12"/>
  <c r="E20" i="12"/>
  <c r="E23" i="12"/>
  <c r="E25" i="12"/>
  <c r="E21" i="12"/>
  <c r="E61" i="12"/>
  <c r="E62" i="12"/>
  <c r="E59" i="12"/>
  <c r="E60" i="12"/>
  <c r="I13" i="7"/>
  <c r="A14" i="7"/>
  <c r="A18" i="3"/>
  <c r="K18" i="3" s="1"/>
  <c r="K17" i="3"/>
  <c r="A12" i="16"/>
  <c r="G11" i="16"/>
  <c r="A17" i="5"/>
  <c r="A18" i="5" s="1"/>
  <c r="A19" i="5" s="1"/>
  <c r="A20" i="5" s="1"/>
  <c r="A21" i="5" s="1"/>
  <c r="A22" i="5" s="1"/>
  <c r="P15" i="20"/>
  <c r="A16" i="20"/>
  <c r="A96" i="45" l="1"/>
  <c r="Y95" i="45"/>
  <c r="Y17" i="12"/>
  <c r="Y16" i="12"/>
  <c r="C28" i="12"/>
  <c r="E28" i="12" s="1"/>
  <c r="C37" i="12"/>
  <c r="E37" i="12" s="1"/>
  <c r="C44" i="12"/>
  <c r="E44" i="12" s="1"/>
  <c r="C36" i="12"/>
  <c r="E36" i="12" s="1"/>
  <c r="C45" i="12"/>
  <c r="E45" i="12" s="1"/>
  <c r="C31" i="12"/>
  <c r="E31" i="12" s="1"/>
  <c r="C39" i="12"/>
  <c r="E39" i="12" s="1"/>
  <c r="C47" i="12"/>
  <c r="E47" i="12" s="1"/>
  <c r="E19" i="12"/>
  <c r="C27" i="12"/>
  <c r="E27" i="12" s="1"/>
  <c r="C29" i="12"/>
  <c r="E29" i="12" s="1"/>
  <c r="C48" i="12"/>
  <c r="E48" i="12" s="1"/>
  <c r="C69" i="12"/>
  <c r="C65" i="12"/>
  <c r="E65" i="12" s="1"/>
  <c r="C70" i="12"/>
  <c r="C75" i="12"/>
  <c r="E75" i="12" s="1"/>
  <c r="C35" i="12"/>
  <c r="C43" i="12"/>
  <c r="E43" i="12" s="1"/>
  <c r="C64" i="12"/>
  <c r="E64" i="12" s="1"/>
  <c r="C74" i="12"/>
  <c r="E74" i="12" s="1"/>
  <c r="C33" i="12"/>
  <c r="E33" i="12" s="1"/>
  <c r="C71" i="12"/>
  <c r="C66" i="12"/>
  <c r="E66" i="12" s="1"/>
  <c r="A19" i="3"/>
  <c r="A20" i="3" s="1"/>
  <c r="A21" i="3" s="1"/>
  <c r="A22" i="3" s="1"/>
  <c r="K22" i="3" s="1"/>
  <c r="C76" i="12"/>
  <c r="E76" i="12" s="1"/>
  <c r="C32" i="12"/>
  <c r="E32" i="12" s="1"/>
  <c r="C49" i="12"/>
  <c r="E49" i="12" s="1"/>
  <c r="C40" i="12"/>
  <c r="C41" i="12"/>
  <c r="S17" i="5"/>
  <c r="C77" i="12"/>
  <c r="E77" i="12" s="1"/>
  <c r="C67" i="12"/>
  <c r="E67" i="12" s="1"/>
  <c r="C72" i="12"/>
  <c r="E72" i="12" s="1"/>
  <c r="A15" i="7"/>
  <c r="I14" i="7"/>
  <c r="A23" i="5"/>
  <c r="G12" i="16"/>
  <c r="A13" i="16"/>
  <c r="A17" i="20"/>
  <c r="P16" i="20"/>
  <c r="S18" i="5"/>
  <c r="Y96" i="45" l="1"/>
  <c r="A97" i="45"/>
  <c r="Y97" i="45" s="1"/>
  <c r="C53" i="12"/>
  <c r="E53" i="12" s="1"/>
  <c r="C52" i="12"/>
  <c r="E52" i="12" s="1"/>
  <c r="C55" i="12"/>
  <c r="E55" i="12" s="1"/>
  <c r="C51" i="12"/>
  <c r="E51" i="12" s="1"/>
  <c r="E35" i="12"/>
  <c r="C57" i="12"/>
  <c r="E57" i="12" s="1"/>
  <c r="E41" i="12"/>
  <c r="C56" i="12"/>
  <c r="E56" i="12" s="1"/>
  <c r="E40" i="12"/>
  <c r="C79" i="12"/>
  <c r="E79" i="12" s="1"/>
  <c r="E69" i="12"/>
  <c r="C81" i="12"/>
  <c r="E81" i="12" s="1"/>
  <c r="E71" i="12"/>
  <c r="C80" i="12"/>
  <c r="E80" i="12" s="1"/>
  <c r="E70" i="12"/>
  <c r="K19" i="3"/>
  <c r="A16" i="7"/>
  <c r="I15" i="7"/>
  <c r="C82" i="12"/>
  <c r="E82" i="12" s="1"/>
  <c r="K21" i="3"/>
  <c r="K20" i="3"/>
  <c r="A23" i="3"/>
  <c r="S23" i="5"/>
  <c r="A24" i="5"/>
  <c r="G13" i="16"/>
  <c r="A14" i="16"/>
  <c r="P17" i="20"/>
  <c r="A18" i="20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Y18" i="12" l="1"/>
  <c r="A17" i="7"/>
  <c r="I16" i="7"/>
  <c r="K23" i="3"/>
  <c r="A24" i="3"/>
  <c r="P23" i="20"/>
  <c r="S24" i="5"/>
  <c r="A25" i="5"/>
  <c r="G14" i="16"/>
  <c r="A15" i="16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P18" i="20"/>
  <c r="I12" i="17"/>
  <c r="Y19" i="12" l="1"/>
  <c r="I17" i="7"/>
  <c r="K24" i="3"/>
  <c r="A25" i="3"/>
  <c r="A26" i="3" s="1"/>
  <c r="A27" i="3" s="1"/>
  <c r="A28" i="3" s="1"/>
  <c r="A29" i="3" s="1"/>
  <c r="A30" i="3" s="1"/>
  <c r="A27" i="16"/>
  <c r="P31" i="20"/>
  <c r="A26" i="5"/>
  <c r="S25" i="5"/>
  <c r="G15" i="16"/>
  <c r="S19" i="5"/>
  <c r="I13" i="17"/>
  <c r="A14" i="17"/>
  <c r="Y20" i="12" l="1"/>
  <c r="K25" i="3"/>
  <c r="A29" i="16"/>
  <c r="P39" i="20"/>
  <c r="A27" i="5"/>
  <c r="S26" i="5"/>
  <c r="S20" i="5"/>
  <c r="A15" i="17"/>
  <c r="I14" i="17"/>
  <c r="G29" i="16" l="1"/>
  <c r="A30" i="16"/>
  <c r="A22" i="12"/>
  <c r="Y21" i="12"/>
  <c r="P47" i="20"/>
  <c r="A28" i="5"/>
  <c r="S27" i="5"/>
  <c r="P19" i="20"/>
  <c r="S21" i="5"/>
  <c r="I15" i="17"/>
  <c r="A16" i="17"/>
  <c r="G30" i="16" l="1"/>
  <c r="A31" i="16"/>
  <c r="A32" i="16" s="1"/>
  <c r="A33" i="16" s="1"/>
  <c r="A34" i="16" s="1"/>
  <c r="A35" i="16" s="1"/>
  <c r="A36" i="16" s="1"/>
  <c r="A37" i="16" s="1"/>
  <c r="A23" i="12"/>
  <c r="Y22" i="12"/>
  <c r="A59" i="20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P55" i="20"/>
  <c r="A29" i="5"/>
  <c r="S28" i="5"/>
  <c r="P20" i="20"/>
  <c r="S22" i="5"/>
  <c r="A17" i="17"/>
  <c r="A18" i="17" s="1"/>
  <c r="I16" i="17"/>
  <c r="G31" i="16" l="1"/>
  <c r="Y23" i="12"/>
  <c r="A24" i="12"/>
  <c r="A30" i="5"/>
  <c r="S29" i="5"/>
  <c r="P21" i="20"/>
  <c r="I17" i="17"/>
  <c r="Y24" i="12" l="1"/>
  <c r="A25" i="12"/>
  <c r="A31" i="5"/>
  <c r="S30" i="5"/>
  <c r="P22" i="20"/>
  <c r="A26" i="12" l="1"/>
  <c r="Y25" i="12"/>
  <c r="S31" i="5"/>
  <c r="A32" i="5"/>
  <c r="P24" i="20"/>
  <c r="A19" i="17"/>
  <c r="I18" i="17"/>
  <c r="A27" i="12" l="1"/>
  <c r="Y26" i="12"/>
  <c r="S32" i="5"/>
  <c r="A33" i="5"/>
  <c r="A34" i="5" s="1"/>
  <c r="A35" i="5" s="1"/>
  <c r="A36" i="5" s="1"/>
  <c r="A37" i="5" s="1"/>
  <c r="A38" i="5" s="1"/>
  <c r="P25" i="20"/>
  <c r="I19" i="17"/>
  <c r="A20" i="17"/>
  <c r="G32" i="16" l="1"/>
  <c r="A38" i="16"/>
  <c r="A39" i="16" s="1"/>
  <c r="A40" i="16" s="1"/>
  <c r="A41" i="16" s="1"/>
  <c r="A42" i="16" s="1"/>
  <c r="A28" i="12"/>
  <c r="Y27" i="12"/>
  <c r="A39" i="5"/>
  <c r="P26" i="20"/>
  <c r="A21" i="17"/>
  <c r="A22" i="17" s="1"/>
  <c r="I20" i="17"/>
  <c r="Y28" i="12" l="1"/>
  <c r="A29" i="12"/>
  <c r="A40" i="5"/>
  <c r="S39" i="5"/>
  <c r="P27" i="20"/>
  <c r="I21" i="17"/>
  <c r="Y29" i="12" l="1"/>
  <c r="A30" i="12"/>
  <c r="A41" i="5"/>
  <c r="A42" i="5" s="1"/>
  <c r="A43" i="5" s="1"/>
  <c r="A44" i="5" s="1"/>
  <c r="A45" i="5" s="1"/>
  <c r="A46" i="5" s="1"/>
  <c r="S40" i="5"/>
  <c r="P28" i="20"/>
  <c r="Y30" i="12" l="1"/>
  <c r="A31" i="12"/>
  <c r="I18" i="7"/>
  <c r="A48" i="5"/>
  <c r="A49" i="5" s="1"/>
  <c r="A50" i="5" s="1"/>
  <c r="A51" i="5" s="1"/>
  <c r="A52" i="5" s="1"/>
  <c r="A53" i="5" s="1"/>
  <c r="A54" i="5" s="1"/>
  <c r="A47" i="5"/>
  <c r="S47" i="5" s="1"/>
  <c r="P29" i="20"/>
  <c r="A23" i="17"/>
  <c r="I22" i="17"/>
  <c r="Y31" i="12" l="1"/>
  <c r="A32" i="12"/>
  <c r="I19" i="7"/>
  <c r="A56" i="5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55" i="5"/>
  <c r="S55" i="5" s="1"/>
  <c r="P30" i="20"/>
  <c r="S33" i="5"/>
  <c r="A24" i="17"/>
  <c r="A25" i="17" s="1"/>
  <c r="I23" i="17"/>
  <c r="A26" i="17" l="1"/>
  <c r="I25" i="17"/>
  <c r="Y32" i="12"/>
  <c r="A33" i="12"/>
  <c r="I20" i="7"/>
  <c r="P32" i="20"/>
  <c r="S34" i="5"/>
  <c r="I24" i="17"/>
  <c r="A27" i="17" l="1"/>
  <c r="I26" i="17"/>
  <c r="Y33" i="12"/>
  <c r="A34" i="12"/>
  <c r="I21" i="7"/>
  <c r="G16" i="16"/>
  <c r="P33" i="20"/>
  <c r="S35" i="5"/>
  <c r="I27" i="17" l="1"/>
  <c r="A28" i="17"/>
  <c r="Y34" i="12"/>
  <c r="A35" i="12"/>
  <c r="I22" i="7"/>
  <c r="G17" i="16"/>
  <c r="P34" i="20"/>
  <c r="S36" i="5"/>
  <c r="I28" i="17" l="1"/>
  <c r="A29" i="17"/>
  <c r="Y35" i="12"/>
  <c r="A36" i="12"/>
  <c r="A24" i="7"/>
  <c r="I23" i="7"/>
  <c r="G18" i="16"/>
  <c r="P35" i="20"/>
  <c r="S37" i="5"/>
  <c r="I29" i="17" l="1"/>
  <c r="A30" i="17"/>
  <c r="A37" i="12"/>
  <c r="Y36" i="12"/>
  <c r="I24" i="7"/>
  <c r="A25" i="7"/>
  <c r="G19" i="16"/>
  <c r="P36" i="20"/>
  <c r="S38" i="5"/>
  <c r="I30" i="17" l="1"/>
  <c r="A31" i="17"/>
  <c r="A38" i="12"/>
  <c r="Y37" i="12"/>
  <c r="A26" i="7"/>
  <c r="I25" i="7"/>
  <c r="K26" i="3"/>
  <c r="G20" i="16"/>
  <c r="P37" i="20"/>
  <c r="A32" i="17" l="1"/>
  <c r="I31" i="17"/>
  <c r="Y38" i="12"/>
  <c r="A39" i="12"/>
  <c r="A27" i="7"/>
  <c r="I26" i="7"/>
  <c r="K27" i="3"/>
  <c r="G21" i="16"/>
  <c r="P38" i="20"/>
  <c r="S41" i="5"/>
  <c r="A33" i="17" l="1"/>
  <c r="I32" i="17"/>
  <c r="Y39" i="12"/>
  <c r="A40" i="12"/>
  <c r="A28" i="7"/>
  <c r="I27" i="7"/>
  <c r="K28" i="3"/>
  <c r="G22" i="16"/>
  <c r="P40" i="20"/>
  <c r="S42" i="5"/>
  <c r="A34" i="17" l="1"/>
  <c r="I33" i="17"/>
  <c r="Y40" i="12"/>
  <c r="A41" i="12"/>
  <c r="I28" i="7"/>
  <c r="A29" i="7"/>
  <c r="A31" i="3"/>
  <c r="K29" i="3"/>
  <c r="G23" i="16"/>
  <c r="P41" i="20"/>
  <c r="S43" i="5"/>
  <c r="A35" i="17" l="1"/>
  <c r="I34" i="17"/>
  <c r="Y41" i="12"/>
  <c r="A42" i="12"/>
  <c r="A32" i="3"/>
  <c r="K31" i="3"/>
  <c r="I29" i="7"/>
  <c r="A30" i="7"/>
  <c r="A31" i="7" s="1"/>
  <c r="A32" i="7" s="1"/>
  <c r="A33" i="7" s="1"/>
  <c r="A34" i="7" s="1"/>
  <c r="A35" i="7" s="1"/>
  <c r="A36" i="7" s="1"/>
  <c r="K30" i="3"/>
  <c r="P42" i="20"/>
  <c r="S44" i="5"/>
  <c r="I35" i="17" l="1"/>
  <c r="A36" i="17"/>
  <c r="Y42" i="12"/>
  <c r="A43" i="12"/>
  <c r="A33" i="3"/>
  <c r="K32" i="3"/>
  <c r="I30" i="7"/>
  <c r="P43" i="20"/>
  <c r="S45" i="5"/>
  <c r="A37" i="17" l="1"/>
  <c r="I37" i="17" s="1"/>
  <c r="I36" i="17"/>
  <c r="Y43" i="12"/>
  <c r="A44" i="12"/>
  <c r="A34" i="3"/>
  <c r="K33" i="3"/>
  <c r="P44" i="20"/>
  <c r="S46" i="5"/>
  <c r="A38" i="17" l="1"/>
  <c r="A39" i="17" s="1"/>
  <c r="Y44" i="12"/>
  <c r="A45" i="12"/>
  <c r="A35" i="3"/>
  <c r="K34" i="3"/>
  <c r="P45" i="20"/>
  <c r="S48" i="5"/>
  <c r="I38" i="17"/>
  <c r="Y45" i="12" l="1"/>
  <c r="A46" i="12"/>
  <c r="A36" i="3"/>
  <c r="K35" i="3"/>
  <c r="P46" i="20"/>
  <c r="S49" i="5"/>
  <c r="Y46" i="12" l="1"/>
  <c r="A47" i="12"/>
  <c r="A37" i="3"/>
  <c r="K36" i="3"/>
  <c r="I31" i="7"/>
  <c r="G24" i="16"/>
  <c r="P48" i="20"/>
  <c r="S50" i="5"/>
  <c r="I39" i="17"/>
  <c r="A40" i="17"/>
  <c r="Y47" i="12" l="1"/>
  <c r="A48" i="12"/>
  <c r="K37" i="3"/>
  <c r="A38" i="3"/>
  <c r="I32" i="7"/>
  <c r="G25" i="16"/>
  <c r="P49" i="20"/>
  <c r="S51" i="5"/>
  <c r="I40" i="17"/>
  <c r="A41" i="17"/>
  <c r="Y48" i="12" l="1"/>
  <c r="A49" i="12"/>
  <c r="K38" i="3"/>
  <c r="A39" i="3"/>
  <c r="I33" i="7"/>
  <c r="G26" i="16"/>
  <c r="P50" i="20"/>
  <c r="S52" i="5"/>
  <c r="I41" i="17"/>
  <c r="A42" i="17"/>
  <c r="Y49" i="12" l="1"/>
  <c r="A50" i="12"/>
  <c r="A37" i="7"/>
  <c r="A38" i="7" s="1"/>
  <c r="I35" i="7"/>
  <c r="A40" i="3"/>
  <c r="K39" i="3"/>
  <c r="G27" i="16"/>
  <c r="P51" i="20"/>
  <c r="S53" i="5"/>
  <c r="A43" i="17"/>
  <c r="I42" i="17"/>
  <c r="I37" i="7" l="1"/>
  <c r="Y50" i="12"/>
  <c r="A51" i="12"/>
  <c r="I36" i="7"/>
  <c r="K40" i="3"/>
  <c r="A41" i="3"/>
  <c r="P52" i="20"/>
  <c r="S54" i="5"/>
  <c r="A44" i="17"/>
  <c r="I43" i="17"/>
  <c r="A52" i="12" l="1"/>
  <c r="Y51" i="12"/>
  <c r="K41" i="3"/>
  <c r="A42" i="3"/>
  <c r="I34" i="7"/>
  <c r="P53" i="20"/>
  <c r="S56" i="5"/>
  <c r="I44" i="17"/>
  <c r="A45" i="17"/>
  <c r="I38" i="7" l="1"/>
  <c r="A53" i="12"/>
  <c r="Y52" i="12"/>
  <c r="A43" i="3"/>
  <c r="K42" i="3"/>
  <c r="P54" i="20"/>
  <c r="S57" i="5"/>
  <c r="A46" i="17"/>
  <c r="I45" i="17"/>
  <c r="Y53" i="12" l="1"/>
  <c r="A54" i="12"/>
  <c r="K43" i="3"/>
  <c r="A44" i="3"/>
  <c r="A39" i="7"/>
  <c r="I39" i="7" s="1"/>
  <c r="P56" i="20"/>
  <c r="S58" i="5"/>
  <c r="A47" i="17"/>
  <c r="I46" i="17"/>
  <c r="Y54" i="12" l="1"/>
  <c r="A55" i="12"/>
  <c r="K44" i="3"/>
  <c r="A45" i="3"/>
  <c r="A46" i="3" s="1"/>
  <c r="A47" i="3" s="1"/>
  <c r="A48" i="3" s="1"/>
  <c r="A49" i="3" s="1"/>
  <c r="A50" i="3" s="1"/>
  <c r="A51" i="3" s="1"/>
  <c r="A52" i="3" s="1"/>
  <c r="A53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P57" i="20"/>
  <c r="S59" i="5"/>
  <c r="A48" i="17"/>
  <c r="I47" i="17"/>
  <c r="Y55" i="12" l="1"/>
  <c r="A56" i="12"/>
  <c r="K45" i="3"/>
  <c r="G28" i="16"/>
  <c r="P58" i="20"/>
  <c r="S60" i="5"/>
  <c r="A49" i="17"/>
  <c r="I48" i="17"/>
  <c r="Y56" i="12" l="1"/>
  <c r="A57" i="12"/>
  <c r="P59" i="20"/>
  <c r="S61" i="5"/>
  <c r="I49" i="17"/>
  <c r="A50" i="17"/>
  <c r="Y57" i="12" l="1"/>
  <c r="A58" i="12"/>
  <c r="A40" i="7"/>
  <c r="I40" i="7" s="1"/>
  <c r="P60" i="20"/>
  <c r="S62" i="5"/>
  <c r="I50" i="17"/>
  <c r="A51" i="17"/>
  <c r="Y58" i="12" l="1"/>
  <c r="A59" i="12"/>
  <c r="A41" i="7"/>
  <c r="I41" i="7" s="1"/>
  <c r="G33" i="16"/>
  <c r="P61" i="20"/>
  <c r="S63" i="5"/>
  <c r="A52" i="17"/>
  <c r="I51" i="17"/>
  <c r="Y59" i="12" l="1"/>
  <c r="A60" i="12"/>
  <c r="A42" i="7"/>
  <c r="I42" i="7" s="1"/>
  <c r="G34" i="16"/>
  <c r="P62" i="20"/>
  <c r="S64" i="5"/>
  <c r="A53" i="17"/>
  <c r="I52" i="17"/>
  <c r="Y60" i="12" l="1"/>
  <c r="A61" i="12"/>
  <c r="K46" i="3"/>
  <c r="A43" i="7"/>
  <c r="I43" i="7" s="1"/>
  <c r="P63" i="20"/>
  <c r="S65" i="5"/>
  <c r="I53" i="17"/>
  <c r="A54" i="17"/>
  <c r="Y61" i="12" l="1"/>
  <c r="A62" i="12"/>
  <c r="K47" i="3"/>
  <c r="A44" i="7"/>
  <c r="I44" i="7" s="1"/>
  <c r="G35" i="16"/>
  <c r="P64" i="20"/>
  <c r="S66" i="5"/>
  <c r="A55" i="17"/>
  <c r="I54" i="17"/>
  <c r="Y62" i="12" l="1"/>
  <c r="A63" i="12"/>
  <c r="K48" i="3"/>
  <c r="A45" i="7"/>
  <c r="I45" i="7" s="1"/>
  <c r="G36" i="16"/>
  <c r="P65" i="20"/>
  <c r="S67" i="5"/>
  <c r="I55" i="17"/>
  <c r="A56" i="17"/>
  <c r="Y63" i="12" l="1"/>
  <c r="A64" i="12"/>
  <c r="K49" i="3"/>
  <c r="A46" i="7"/>
  <c r="I46" i="7" s="1"/>
  <c r="P66" i="20"/>
  <c r="S68" i="5"/>
  <c r="I56" i="17"/>
  <c r="A57" i="17"/>
  <c r="Y64" i="12" l="1"/>
  <c r="A65" i="12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K51" i="3"/>
  <c r="K50" i="3"/>
  <c r="A47" i="7"/>
  <c r="I47" i="7" s="1"/>
  <c r="P67" i="20"/>
  <c r="S69" i="5"/>
  <c r="I57" i="17"/>
  <c r="A58" i="17"/>
  <c r="G37" i="16"/>
  <c r="K53" i="3" l="1"/>
  <c r="Y65" i="12"/>
  <c r="K52" i="3"/>
  <c r="A48" i="7"/>
  <c r="I48" i="7" s="1"/>
  <c r="P68" i="20"/>
  <c r="S70" i="5"/>
  <c r="G38" i="16"/>
  <c r="I58" i="17"/>
  <c r="A59" i="17"/>
  <c r="Y66" i="12" l="1"/>
  <c r="A49" i="7"/>
  <c r="I49" i="7" s="1"/>
  <c r="P69" i="20"/>
  <c r="S71" i="5"/>
  <c r="I59" i="17"/>
  <c r="A60" i="17"/>
  <c r="G39" i="16"/>
  <c r="Y67" i="12" l="1"/>
  <c r="A50" i="7"/>
  <c r="I50" i="7" s="1"/>
  <c r="P70" i="20"/>
  <c r="S72" i="5"/>
  <c r="G40" i="16"/>
  <c r="I60" i="17"/>
  <c r="A61" i="17"/>
  <c r="K54" i="3" l="1"/>
  <c r="Y68" i="12"/>
  <c r="A51" i="7"/>
  <c r="I51" i="7" s="1"/>
  <c r="P71" i="20"/>
  <c r="S73" i="5"/>
  <c r="I61" i="17"/>
  <c r="G41" i="16"/>
  <c r="Y69" i="12" l="1"/>
  <c r="A52" i="7"/>
  <c r="I52" i="7" s="1"/>
  <c r="K55" i="3"/>
  <c r="P72" i="20"/>
  <c r="S74" i="5"/>
  <c r="G42" i="16"/>
  <c r="Y70" i="12" l="1"/>
  <c r="A53" i="7"/>
  <c r="I53" i="7" s="1"/>
  <c r="K56" i="3"/>
  <c r="P73" i="20"/>
  <c r="S75" i="5"/>
  <c r="Y71" i="12" l="1"/>
  <c r="A54" i="7"/>
  <c r="I54" i="7" s="1"/>
  <c r="K57" i="3"/>
  <c r="P74" i="20"/>
  <c r="S76" i="5"/>
  <c r="Y72" i="12" l="1"/>
  <c r="A55" i="7"/>
  <c r="I55" i="7" s="1"/>
  <c r="K58" i="3"/>
  <c r="P75" i="20"/>
  <c r="S77" i="5"/>
  <c r="Y73" i="12" l="1"/>
  <c r="A56" i="7"/>
  <c r="I56" i="7" s="1"/>
  <c r="P76" i="20"/>
  <c r="S78" i="5"/>
  <c r="Y74" i="12" l="1"/>
  <c r="A57" i="7"/>
  <c r="I57" i="7" s="1"/>
  <c r="K59" i="3"/>
  <c r="P77" i="20"/>
  <c r="S79" i="5"/>
  <c r="Y75" i="12" l="1"/>
  <c r="A58" i="7"/>
  <c r="I58" i="7" s="1"/>
  <c r="K60" i="3"/>
  <c r="P78" i="20"/>
  <c r="S80" i="5"/>
  <c r="Y76" i="12" l="1"/>
  <c r="A59" i="7"/>
  <c r="I59" i="7" s="1"/>
  <c r="K61" i="3"/>
  <c r="P79" i="20"/>
  <c r="S81" i="5"/>
  <c r="Y77" i="12" l="1"/>
  <c r="A60" i="7"/>
  <c r="I60" i="7" s="1"/>
  <c r="K62" i="3"/>
  <c r="P80" i="20"/>
  <c r="S82" i="5"/>
  <c r="Y78" i="12" l="1"/>
  <c r="A61" i="7"/>
  <c r="I61" i="7" s="1"/>
  <c r="K63" i="3"/>
  <c r="P81" i="20"/>
  <c r="S83" i="5"/>
  <c r="Y79" i="12" l="1"/>
  <c r="A62" i="7"/>
  <c r="I62" i="7" s="1"/>
  <c r="K64" i="3"/>
  <c r="P82" i="20"/>
  <c r="S84" i="5"/>
  <c r="Y80" i="12" l="1"/>
  <c r="A63" i="7"/>
  <c r="I63" i="7" s="1"/>
  <c r="K65" i="3"/>
  <c r="P83" i="20"/>
  <c r="S85" i="5"/>
  <c r="Y81" i="12" l="1"/>
  <c r="A64" i="7"/>
  <c r="I64" i="7" s="1"/>
  <c r="K66" i="3"/>
  <c r="P84" i="20"/>
  <c r="S86" i="5"/>
  <c r="Y82" i="12" l="1"/>
  <c r="A65" i="7"/>
  <c r="I65" i="7" s="1"/>
  <c r="K67" i="3"/>
  <c r="P85" i="20"/>
  <c r="S87" i="5"/>
  <c r="Y83" i="12" l="1"/>
  <c r="A66" i="7"/>
  <c r="I66" i="7" s="1"/>
  <c r="K68" i="3"/>
  <c r="P86" i="20"/>
  <c r="S88" i="5"/>
  <c r="Y84" i="12" l="1"/>
  <c r="A67" i="7"/>
  <c r="I67" i="7" s="1"/>
  <c r="K69" i="3"/>
  <c r="P87" i="20"/>
  <c r="S89" i="5"/>
  <c r="Y85" i="12" l="1"/>
  <c r="A68" i="7"/>
  <c r="K70" i="3"/>
  <c r="P88" i="20"/>
  <c r="S90" i="5"/>
  <c r="I68" i="7" l="1"/>
  <c r="A69" i="7"/>
  <c r="A70" i="7" s="1"/>
  <c r="Y86" i="12"/>
  <c r="K71" i="3"/>
  <c r="P89" i="20"/>
  <c r="S91" i="5"/>
  <c r="Y87" i="12" l="1"/>
  <c r="K72" i="3"/>
  <c r="P90" i="20"/>
  <c r="S92" i="5"/>
  <c r="Y88" i="12" l="1"/>
  <c r="K73" i="3"/>
  <c r="P91" i="20"/>
  <c r="S93" i="5"/>
  <c r="Y89" i="12" l="1"/>
  <c r="K74" i="3"/>
  <c r="P92" i="20"/>
  <c r="S94" i="5"/>
  <c r="Y90" i="12" l="1"/>
  <c r="I69" i="7"/>
  <c r="K75" i="3"/>
  <c r="P93" i="20"/>
  <c r="S95" i="5"/>
  <c r="Y91" i="12" l="1"/>
  <c r="I70" i="7"/>
  <c r="K76" i="3"/>
  <c r="P94" i="20"/>
  <c r="S96" i="5"/>
  <c r="Y92" i="12" l="1"/>
  <c r="A71" i="7"/>
  <c r="I71" i="7" s="1"/>
  <c r="K77" i="3"/>
  <c r="P95" i="20"/>
  <c r="S97" i="5"/>
  <c r="Y93" i="12" l="1"/>
  <c r="A72" i="7"/>
  <c r="K78" i="3"/>
  <c r="P96" i="20"/>
  <c r="S98" i="5"/>
  <c r="I72" i="7" l="1"/>
  <c r="A73" i="7"/>
  <c r="A74" i="7" s="1"/>
  <c r="A75" i="7" s="1"/>
  <c r="Y94" i="12"/>
  <c r="K79" i="3"/>
  <c r="P97" i="20"/>
  <c r="Y95" i="12" l="1"/>
  <c r="I73" i="7"/>
  <c r="K80" i="3"/>
  <c r="P98" i="20"/>
  <c r="Y96" i="12" l="1"/>
  <c r="I74" i="7"/>
  <c r="K81" i="3"/>
  <c r="Y97" i="12" l="1"/>
  <c r="I75" i="7"/>
  <c r="K82" i="3"/>
  <c r="A76" i="7" l="1"/>
  <c r="I76" i="7" s="1"/>
  <c r="K83" i="3"/>
  <c r="A77" i="7" l="1"/>
  <c r="I77" i="7" s="1"/>
  <c r="A78" i="7" l="1"/>
  <c r="I78" i="7" s="1"/>
  <c r="A79" i="7" l="1"/>
  <c r="I79" i="7" s="1"/>
  <c r="A80" i="7" l="1"/>
  <c r="I80" i="7" s="1"/>
  <c r="A81" i="7" l="1"/>
  <c r="I81" i="7" s="1"/>
  <c r="A82" i="7" l="1"/>
  <c r="I82" i="7" s="1"/>
  <c r="A83" i="7" l="1"/>
  <c r="A84" i="7" l="1"/>
  <c r="I84" i="7" s="1"/>
  <c r="I83" i="7"/>
  <c r="A85" i="7" l="1"/>
  <c r="A86" i="7" s="1"/>
  <c r="K84" i="3"/>
  <c r="I85" i="7" l="1"/>
  <c r="A87" i="7"/>
  <c r="I86" i="7"/>
  <c r="K85" i="3"/>
  <c r="A88" i="7" l="1"/>
  <c r="I88" i="7" s="1"/>
  <c r="I87" i="7"/>
  <c r="K86" i="3"/>
  <c r="K87" i="3" l="1"/>
  <c r="K88" i="3" l="1"/>
  <c r="K89" i="3" l="1"/>
  <c r="K90" i="3" l="1"/>
  <c r="K91" i="3" l="1"/>
  <c r="K92" i="3" l="1"/>
  <c r="K93" i="3" l="1"/>
  <c r="K94" i="3" l="1"/>
  <c r="K95" i="3" l="1"/>
  <c r="K96" i="3" l="1"/>
  <c r="A98" i="3" l="1"/>
  <c r="K97" i="3"/>
  <c r="A99" i="3" l="1"/>
  <c r="A100" i="3" s="1"/>
  <c r="A101" i="3" s="1"/>
  <c r="A102" i="3" s="1"/>
  <c r="A103" i="3" s="1"/>
  <c r="A104" i="3" s="1"/>
  <c r="K98" i="3"/>
  <c r="K99" i="3" l="1"/>
  <c r="K100" i="3" l="1"/>
  <c r="K101" i="3" l="1"/>
  <c r="K102" i="3" l="1"/>
  <c r="K103" i="3" l="1"/>
  <c r="K104" i="3"/>
  <c r="L57" i="20" l="1"/>
  <c r="L71" i="20"/>
  <c r="L58" i="20"/>
  <c r="L30" i="20"/>
  <c r="L98" i="20"/>
  <c r="L78" i="20"/>
  <c r="L73" i="20"/>
  <c r="L83" i="20"/>
  <c r="L80" i="20"/>
  <c r="L52" i="20"/>
  <c r="L92" i="20"/>
  <c r="L56" i="20"/>
  <c r="L20" i="20"/>
  <c r="L44" i="20"/>
  <c r="L42" i="20"/>
  <c r="L61" i="20"/>
  <c r="L48" i="20"/>
  <c r="L75" i="20"/>
  <c r="L53" i="20"/>
  <c r="L63" i="20"/>
  <c r="L37" i="20"/>
  <c r="L40" i="20"/>
  <c r="L38" i="20"/>
  <c r="L70" i="20"/>
  <c r="L93" i="20"/>
  <c r="L91" i="20"/>
  <c r="L18" i="20"/>
  <c r="L24" i="20"/>
  <c r="L87" i="20"/>
  <c r="L88" i="20"/>
  <c r="L32" i="20"/>
  <c r="L72" i="20"/>
  <c r="L33" i="20"/>
  <c r="L28" i="20"/>
  <c r="L25" i="20"/>
  <c r="L17" i="20"/>
  <c r="L45" i="20"/>
  <c r="L90" i="20"/>
  <c r="L67" i="20"/>
  <c r="L41" i="20"/>
  <c r="L50" i="20"/>
  <c r="L77" i="20"/>
  <c r="L68" i="20"/>
  <c r="L97" i="20"/>
  <c r="L96" i="20"/>
  <c r="L60" i="20"/>
  <c r="L22" i="20"/>
  <c r="L82" i="20"/>
  <c r="L26" i="20"/>
  <c r="L21" i="20"/>
  <c r="L36" i="20"/>
  <c r="L49" i="20"/>
  <c r="L34" i="20"/>
  <c r="L66" i="20"/>
  <c r="L86" i="20"/>
  <c r="L85" i="20"/>
  <c r="L29" i="20"/>
  <c r="L62" i="20"/>
  <c r="L81" i="20"/>
  <c r="L65" i="20"/>
  <c r="L54" i="20"/>
  <c r="L95" i="20"/>
  <c r="L46" i="20"/>
  <c r="L76" i="20"/>
  <c r="D27" i="16" l="1"/>
  <c r="D26" i="16"/>
  <c r="I48" i="3"/>
  <c r="E48" i="3" l="1"/>
  <c r="E49" i="3"/>
  <c r="E33" i="7"/>
  <c r="G23" i="17"/>
  <c r="G24" i="17" s="1"/>
  <c r="D24" i="17"/>
  <c r="E23" i="17"/>
  <c r="E24" i="17" s="1"/>
  <c r="F23" i="17"/>
  <c r="F24" i="17" s="1"/>
  <c r="G48" i="3"/>
  <c r="F49" i="3"/>
  <c r="F48" i="3"/>
  <c r="F33" i="7"/>
  <c r="D49" i="3"/>
  <c r="D48" i="3"/>
  <c r="H48" i="3"/>
  <c r="D33" i="7"/>
  <c r="G33" i="7"/>
  <c r="E26" i="16" l="1"/>
  <c r="G52" i="20" l="1"/>
  <c r="G21" i="20"/>
  <c r="G60" i="20"/>
  <c r="G65" i="20"/>
  <c r="G58" i="20"/>
  <c r="G33" i="20"/>
  <c r="G44" i="20"/>
  <c r="G81" i="20"/>
  <c r="G68" i="20"/>
  <c r="G53" i="20"/>
  <c r="G50" i="20"/>
  <c r="G15" i="20"/>
  <c r="G92" i="20"/>
  <c r="G28" i="20"/>
  <c r="G56" i="20"/>
  <c r="G96" i="20"/>
  <c r="G88" i="20"/>
  <c r="G17" i="20"/>
  <c r="G93" i="20"/>
  <c r="G34" i="20"/>
  <c r="G76" i="20"/>
  <c r="G20" i="20"/>
  <c r="G85" i="20"/>
  <c r="G80" i="20"/>
  <c r="G25" i="20"/>
  <c r="G67" i="20"/>
  <c r="G38" i="20"/>
  <c r="G90" i="20"/>
  <c r="G91" i="20"/>
  <c r="G41" i="20"/>
  <c r="G71" i="20"/>
  <c r="G66" i="20"/>
  <c r="G49" i="20"/>
  <c r="G98" i="20"/>
  <c r="G95" i="20"/>
  <c r="G26" i="20"/>
  <c r="G87" i="20" l="1"/>
  <c r="G24" i="20"/>
  <c r="G86" i="20"/>
  <c r="G82" i="20"/>
  <c r="G29" i="20"/>
  <c r="G77" i="20"/>
  <c r="G32" i="20"/>
  <c r="G36" i="20"/>
  <c r="G18" i="20"/>
  <c r="G61" i="20"/>
  <c r="G37" i="20"/>
  <c r="G70" i="20"/>
  <c r="G46" i="20"/>
  <c r="G62" i="20"/>
  <c r="G75" i="20"/>
  <c r="G54" i="20"/>
  <c r="G72" i="20"/>
  <c r="G57" i="20"/>
  <c r="G48" i="20"/>
  <c r="G45" i="20"/>
  <c r="G83" i="20"/>
  <c r="G97" i="20"/>
  <c r="G40" i="20"/>
  <c r="G63" i="20"/>
  <c r="G30" i="20"/>
  <c r="G73" i="20"/>
  <c r="G42" i="20"/>
  <c r="G78" i="20"/>
  <c r="G22" i="20"/>
  <c r="Q19" i="45" l="1"/>
  <c r="Q17" i="45"/>
  <c r="Q14" i="45"/>
  <c r="Q16" i="45"/>
  <c r="U17" i="45" l="1"/>
  <c r="G16" i="48" s="1"/>
  <c r="U16" i="45"/>
  <c r="G15" i="48" s="1"/>
  <c r="U19" i="45"/>
  <c r="G18" i="48" s="1"/>
  <c r="U14" i="45"/>
  <c r="G13" i="48" s="1"/>
  <c r="D50" i="17" l="1"/>
  <c r="D59" i="17"/>
  <c r="D31" i="17" s="1"/>
  <c r="H85" i="5" l="1"/>
  <c r="N85" i="5" s="1"/>
  <c r="E59" i="17"/>
  <c r="E31" i="17" s="1"/>
  <c r="E50" i="17"/>
  <c r="D46" i="17"/>
  <c r="D43" i="17"/>
  <c r="D51" i="17" s="1"/>
  <c r="F59" i="17"/>
  <c r="F31" i="17" s="1"/>
  <c r="F50" i="17"/>
  <c r="G59" i="17"/>
  <c r="G31" i="17" s="1"/>
  <c r="G50" i="17"/>
  <c r="D61" i="17" l="1"/>
  <c r="D33" i="17" s="1"/>
  <c r="H95" i="5" s="1"/>
  <c r="N95" i="5" s="1"/>
  <c r="D60" i="17"/>
  <c r="D32" i="17" s="1"/>
  <c r="H90" i="5" s="1"/>
  <c r="N90" i="5" s="1"/>
  <c r="E43" i="17"/>
  <c r="E51" i="17" s="1"/>
  <c r="E46" i="17"/>
  <c r="F43" i="17"/>
  <c r="F51" i="17" s="1"/>
  <c r="F46" i="17"/>
  <c r="H86" i="5"/>
  <c r="N86" i="5" s="1"/>
  <c r="I17" i="5"/>
  <c r="O17" i="5" s="1"/>
  <c r="I15" i="5"/>
  <c r="O15" i="5" s="1"/>
  <c r="H87" i="5"/>
  <c r="N87" i="5" s="1"/>
  <c r="H88" i="5"/>
  <c r="N88" i="5" s="1"/>
  <c r="G43" i="17"/>
  <c r="G51" i="17" s="1"/>
  <c r="G46" i="17"/>
  <c r="G61" i="17" l="1"/>
  <c r="G33" i="17" s="1"/>
  <c r="H98" i="5" s="1"/>
  <c r="N98" i="5" s="1"/>
  <c r="F61" i="17"/>
  <c r="F33" i="17" s="1"/>
  <c r="H97" i="5" s="1"/>
  <c r="N97" i="5" s="1"/>
  <c r="G60" i="17"/>
  <c r="G32" i="17" s="1"/>
  <c r="E60" i="17"/>
  <c r="E32" i="17" s="1"/>
  <c r="H91" i="5" s="1"/>
  <c r="N91" i="5" s="1"/>
  <c r="E61" i="17"/>
  <c r="E33" i="17" s="1"/>
  <c r="H96" i="5" s="1"/>
  <c r="N96" i="5" s="1"/>
  <c r="F60" i="17"/>
  <c r="F32" i="17" s="1"/>
  <c r="H92" i="5" s="1"/>
  <c r="N92" i="5" s="1"/>
  <c r="H93" i="5"/>
  <c r="N93" i="5" s="1"/>
  <c r="H15" i="5"/>
  <c r="N15" i="5" s="1"/>
  <c r="H17" i="5"/>
  <c r="N17" i="5" s="1"/>
  <c r="I90" i="5"/>
  <c r="O90" i="5" s="1"/>
  <c r="E35" i="17"/>
  <c r="I95" i="5"/>
  <c r="O95" i="5" s="1"/>
  <c r="I85" i="5"/>
  <c r="O85" i="5" s="1"/>
  <c r="I60" i="5"/>
  <c r="O60" i="5" s="1"/>
  <c r="I80" i="5"/>
  <c r="O80" i="5" s="1"/>
  <c r="I70" i="5"/>
  <c r="O70" i="5" s="1"/>
  <c r="I75" i="5"/>
  <c r="O75" i="5" s="1"/>
  <c r="I65" i="5"/>
  <c r="O65" i="5" s="1"/>
  <c r="I52" i="5"/>
  <c r="O52" i="5" s="1"/>
  <c r="I20" i="5"/>
  <c r="O20" i="5" s="1"/>
  <c r="I44" i="5"/>
  <c r="O44" i="5" s="1"/>
  <c r="I36" i="5"/>
  <c r="O36" i="5" s="1"/>
  <c r="E55" i="3"/>
  <c r="I28" i="5"/>
  <c r="O28" i="5" s="1"/>
  <c r="H18" i="5"/>
  <c r="N18" i="5" s="1"/>
  <c r="I96" i="5" l="1"/>
  <c r="O96" i="5" s="1"/>
  <c r="I91" i="5"/>
  <c r="O91" i="5" s="1"/>
  <c r="I86" i="5"/>
  <c r="O86" i="5" s="1"/>
  <c r="F35" i="17"/>
  <c r="I18" i="5"/>
  <c r="O18" i="5" s="1"/>
  <c r="I45" i="5"/>
  <c r="O45" i="5" s="1"/>
  <c r="I29" i="5"/>
  <c r="O29" i="5" s="1"/>
  <c r="I37" i="5"/>
  <c r="O37" i="5" s="1"/>
  <c r="I53" i="5"/>
  <c r="O53" i="5" s="1"/>
  <c r="I21" i="5"/>
  <c r="O21" i="5" s="1"/>
  <c r="F55" i="3"/>
  <c r="I81" i="5"/>
  <c r="O81" i="5" s="1"/>
  <c r="I71" i="5"/>
  <c r="O71" i="5" s="1"/>
  <c r="I61" i="5"/>
  <c r="O61" i="5" s="1"/>
  <c r="I76" i="5"/>
  <c r="O76" i="5" s="1"/>
  <c r="I66" i="5"/>
  <c r="O66" i="5" s="1"/>
  <c r="I82" i="5" l="1"/>
  <c r="O82" i="5" s="1"/>
  <c r="I77" i="5"/>
  <c r="O77" i="5" s="1"/>
  <c r="I72" i="5"/>
  <c r="O72" i="5" s="1"/>
  <c r="I67" i="5"/>
  <c r="O67" i="5" s="1"/>
  <c r="I62" i="5"/>
  <c r="O62" i="5" s="1"/>
  <c r="G55" i="3"/>
  <c r="I46" i="5"/>
  <c r="O46" i="5" s="1"/>
  <c r="I22" i="5"/>
  <c r="O22" i="5" s="1"/>
  <c r="I30" i="5"/>
  <c r="O30" i="5" s="1"/>
  <c r="I54" i="5"/>
  <c r="O54" i="5" s="1"/>
  <c r="I38" i="5"/>
  <c r="O38" i="5" s="1"/>
  <c r="I92" i="5"/>
  <c r="O92" i="5" s="1"/>
  <c r="G35" i="17"/>
  <c r="I97" i="5"/>
  <c r="O97" i="5" s="1"/>
  <c r="I87" i="5"/>
  <c r="O87" i="5" s="1"/>
  <c r="I63" i="5" l="1"/>
  <c r="O63" i="5" s="1"/>
  <c r="I78" i="5"/>
  <c r="O78" i="5" s="1"/>
  <c r="I73" i="5"/>
  <c r="O73" i="5" s="1"/>
  <c r="I68" i="5"/>
  <c r="O68" i="5" s="1"/>
  <c r="I83" i="5"/>
  <c r="O83" i="5" s="1"/>
  <c r="I24" i="5"/>
  <c r="O24" i="5" s="1"/>
  <c r="I56" i="5"/>
  <c r="O56" i="5" s="1"/>
  <c r="I48" i="5"/>
  <c r="O48" i="5" s="1"/>
  <c r="I32" i="5"/>
  <c r="O32" i="5" s="1"/>
  <c r="H55" i="3"/>
  <c r="I55" i="3" s="1"/>
  <c r="I40" i="5"/>
  <c r="O40" i="5" s="1"/>
  <c r="I88" i="5"/>
  <c r="O88" i="5" s="1"/>
  <c r="I98" i="5"/>
  <c r="O98" i="5" s="1"/>
  <c r="I93" i="5"/>
  <c r="O93" i="5" s="1"/>
  <c r="I34" i="5" l="1"/>
  <c r="I42" i="5"/>
  <c r="I58" i="5"/>
  <c r="I26" i="5"/>
  <c r="I50" i="5"/>
  <c r="I49" i="5"/>
  <c r="O49" i="5" s="1"/>
  <c r="I33" i="5"/>
  <c r="O33" i="5" s="1"/>
  <c r="I57" i="5"/>
  <c r="O57" i="5" s="1"/>
  <c r="I25" i="5"/>
  <c r="O25" i="5" s="1"/>
  <c r="I41" i="5"/>
  <c r="O41" i="5" s="1"/>
  <c r="O58" i="5" l="1"/>
  <c r="O42" i="5"/>
  <c r="O50" i="5"/>
  <c r="O34" i="5"/>
  <c r="O26" i="5"/>
  <c r="V10" i="5" l="1"/>
  <c r="E29" i="16" l="1"/>
  <c r="W8" i="5"/>
  <c r="V8" i="5"/>
  <c r="D31" i="16" l="1"/>
  <c r="D30" i="16"/>
  <c r="D14" i="16" l="1"/>
  <c r="D15" i="16" s="1"/>
  <c r="G17" i="5" s="1"/>
  <c r="H17" i="20" s="1"/>
  <c r="D52" i="3"/>
  <c r="D53" i="3"/>
  <c r="D28" i="17"/>
  <c r="E27" i="17"/>
  <c r="D12" i="16"/>
  <c r="D13" i="16" s="1"/>
  <c r="G15" i="5" s="1"/>
  <c r="H15" i="20" s="1"/>
  <c r="D36" i="7"/>
  <c r="M17" i="5" l="1"/>
  <c r="J17" i="5"/>
  <c r="I17" i="20"/>
  <c r="E36" i="7"/>
  <c r="E28" i="17"/>
  <c r="F27" i="17"/>
  <c r="E53" i="3"/>
  <c r="E52" i="3"/>
  <c r="D14" i="17"/>
  <c r="D15" i="17" s="1"/>
  <c r="G90" i="5" s="1"/>
  <c r="H90" i="20" s="1"/>
  <c r="D16" i="17"/>
  <c r="D17" i="17" s="1"/>
  <c r="D12" i="17"/>
  <c r="D13" i="17" s="1"/>
  <c r="G85" i="5" s="1"/>
  <c r="H85" i="20" s="1"/>
  <c r="I15" i="20"/>
  <c r="J15" i="5"/>
  <c r="M15" i="5"/>
  <c r="E30" i="16"/>
  <c r="G95" i="5" l="1"/>
  <c r="H95" i="20" s="1"/>
  <c r="I95" i="20" s="1"/>
  <c r="C84" i="12"/>
  <c r="F53" i="3"/>
  <c r="F52" i="3"/>
  <c r="G36" i="7"/>
  <c r="F36" i="7"/>
  <c r="E12" i="16"/>
  <c r="E13" i="16" s="1"/>
  <c r="G18" i="5" s="1"/>
  <c r="H18" i="20" s="1"/>
  <c r="K15" i="5"/>
  <c r="P15" i="5" s="1"/>
  <c r="G27" i="17"/>
  <c r="G28" i="17" s="1"/>
  <c r="F28" i="17"/>
  <c r="J90" i="5"/>
  <c r="I90" i="20"/>
  <c r="M90" i="5"/>
  <c r="E14" i="17"/>
  <c r="E15" i="17" s="1"/>
  <c r="G91" i="5" s="1"/>
  <c r="H91" i="20" s="1"/>
  <c r="E16" i="17"/>
  <c r="E17" i="17" s="1"/>
  <c r="E12" i="17"/>
  <c r="E13" i="17" s="1"/>
  <c r="G86" i="5" s="1"/>
  <c r="H86" i="20" s="1"/>
  <c r="K17" i="5"/>
  <c r="P17" i="5" s="1"/>
  <c r="I85" i="20"/>
  <c r="M85" i="5"/>
  <c r="J85" i="5"/>
  <c r="J95" i="5" l="1"/>
  <c r="M95" i="5"/>
  <c r="E84" i="12"/>
  <c r="C94" i="12"/>
  <c r="E94" i="12" s="1"/>
  <c r="C89" i="12"/>
  <c r="E89" i="12" s="1"/>
  <c r="G96" i="5"/>
  <c r="H96" i="20" s="1"/>
  <c r="I96" i="20" s="1"/>
  <c r="C85" i="12"/>
  <c r="L17" i="5"/>
  <c r="Q17" i="5" s="1"/>
  <c r="L15" i="5"/>
  <c r="Q15" i="5" s="1"/>
  <c r="M91" i="5"/>
  <c r="J91" i="5"/>
  <c r="I91" i="20"/>
  <c r="K95" i="5"/>
  <c r="P95" i="5" s="1"/>
  <c r="G52" i="3"/>
  <c r="I86" i="20"/>
  <c r="J86" i="5"/>
  <c r="M86" i="5"/>
  <c r="F12" i="17"/>
  <c r="F13" i="17" s="1"/>
  <c r="G87" i="5" s="1"/>
  <c r="H87" i="20" s="1"/>
  <c r="F14" i="17"/>
  <c r="F15" i="17" s="1"/>
  <c r="G92" i="5" s="1"/>
  <c r="H92" i="20" s="1"/>
  <c r="F16" i="17"/>
  <c r="F17" i="17" s="1"/>
  <c r="I18" i="20"/>
  <c r="M18" i="5"/>
  <c r="J18" i="5"/>
  <c r="K85" i="5"/>
  <c r="P85" i="5" s="1"/>
  <c r="K90" i="5"/>
  <c r="P90" i="5" s="1"/>
  <c r="G12" i="17"/>
  <c r="G13" i="17" s="1"/>
  <c r="G88" i="5" s="1"/>
  <c r="H88" i="20" s="1"/>
  <c r="G14" i="17"/>
  <c r="G15" i="17" s="1"/>
  <c r="G93" i="5" s="1"/>
  <c r="H93" i="20" s="1"/>
  <c r="G16" i="17"/>
  <c r="G17" i="17" s="1"/>
  <c r="M96" i="5" l="1"/>
  <c r="J96" i="5"/>
  <c r="G97" i="5"/>
  <c r="H97" i="20" s="1"/>
  <c r="I97" i="20" s="1"/>
  <c r="C86" i="12"/>
  <c r="G98" i="5"/>
  <c r="H98" i="20" s="1"/>
  <c r="I98" i="20" s="1"/>
  <c r="C87" i="12"/>
  <c r="C90" i="12"/>
  <c r="E90" i="12" s="1"/>
  <c r="C95" i="12"/>
  <c r="E95" i="12" s="1"/>
  <c r="E85" i="12"/>
  <c r="L95" i="5"/>
  <c r="Q95" i="5" s="1"/>
  <c r="L90" i="5"/>
  <c r="Q90" i="5" s="1"/>
  <c r="L85" i="5"/>
  <c r="Q85" i="5" s="1"/>
  <c r="I93" i="20"/>
  <c r="J93" i="5"/>
  <c r="M93" i="5"/>
  <c r="K18" i="5"/>
  <c r="P18" i="5" s="1"/>
  <c r="I92" i="20"/>
  <c r="J92" i="5"/>
  <c r="M92" i="5"/>
  <c r="H52" i="3"/>
  <c r="K91" i="5"/>
  <c r="P91" i="5" s="1"/>
  <c r="I88" i="20"/>
  <c r="J88" i="5"/>
  <c r="M88" i="5"/>
  <c r="K86" i="5"/>
  <c r="P86" i="5" s="1"/>
  <c r="M87" i="5"/>
  <c r="J87" i="5"/>
  <c r="I87" i="20"/>
  <c r="J97" i="5" l="1"/>
  <c r="M97" i="5"/>
  <c r="K96" i="5"/>
  <c r="P96" i="5" s="1"/>
  <c r="M98" i="5"/>
  <c r="E87" i="12"/>
  <c r="C97" i="12"/>
  <c r="E97" i="12" s="1"/>
  <c r="C92" i="12"/>
  <c r="E92" i="12" s="1"/>
  <c r="E86" i="12"/>
  <c r="C91" i="12"/>
  <c r="E91" i="12" s="1"/>
  <c r="C96" i="12"/>
  <c r="E96" i="12" s="1"/>
  <c r="J98" i="5"/>
  <c r="L18" i="5"/>
  <c r="Q18" i="5" s="1"/>
  <c r="L86" i="5"/>
  <c r="Q86" i="5" s="1"/>
  <c r="L91" i="5"/>
  <c r="Q91" i="5" s="1"/>
  <c r="K87" i="5"/>
  <c r="P87" i="5" s="1"/>
  <c r="K88" i="5"/>
  <c r="P88" i="5" s="1"/>
  <c r="K92" i="5"/>
  <c r="P92" i="5" s="1"/>
  <c r="K93" i="5"/>
  <c r="P93" i="5" s="1"/>
  <c r="K97" i="5" l="1"/>
  <c r="P97" i="5" s="1"/>
  <c r="L96" i="5"/>
  <c r="Q96" i="5" s="1"/>
  <c r="K98" i="5"/>
  <c r="P98" i="5" s="1"/>
  <c r="L87" i="5"/>
  <c r="Q87" i="5" s="1"/>
  <c r="L97" i="5"/>
  <c r="Q97" i="5" s="1"/>
  <c r="L93" i="5"/>
  <c r="Q93" i="5" s="1"/>
  <c r="L88" i="5"/>
  <c r="Q88" i="5" s="1"/>
  <c r="I52" i="3"/>
  <c r="L92" i="5"/>
  <c r="Q92" i="5" s="1"/>
  <c r="L98" i="5"/>
  <c r="Q98" i="5" s="1"/>
  <c r="M88" i="20" l="1"/>
  <c r="K88" i="20"/>
  <c r="M97" i="20"/>
  <c r="K97" i="20"/>
  <c r="M96" i="20"/>
  <c r="K96" i="20"/>
  <c r="K95" i="20"/>
  <c r="M95" i="20"/>
  <c r="K17" i="20"/>
  <c r="M17" i="20"/>
  <c r="M93" i="20"/>
  <c r="K93" i="20"/>
  <c r="M85" i="20"/>
  <c r="K85" i="20"/>
  <c r="K15" i="20"/>
  <c r="M15" i="20"/>
  <c r="M92" i="20"/>
  <c r="K92" i="20"/>
  <c r="M91" i="20"/>
  <c r="K91" i="20"/>
  <c r="M86" i="20"/>
  <c r="K86" i="20"/>
  <c r="M90" i="20"/>
  <c r="K90" i="20"/>
  <c r="M87" i="20"/>
  <c r="K87" i="20"/>
  <c r="M98" i="20"/>
  <c r="K98" i="20"/>
  <c r="K18" i="20"/>
  <c r="M18" i="20"/>
  <c r="J16" i="12" l="1"/>
  <c r="N17" i="20"/>
  <c r="J94" i="12"/>
  <c r="N95" i="20"/>
  <c r="J97" i="12"/>
  <c r="N98" i="20"/>
  <c r="J90" i="12"/>
  <c r="N91" i="20"/>
  <c r="J91" i="12"/>
  <c r="N92" i="20"/>
  <c r="J84" i="12"/>
  <c r="N85" i="20"/>
  <c r="J92" i="12"/>
  <c r="N93" i="20"/>
  <c r="J96" i="12"/>
  <c r="N97" i="20"/>
  <c r="J17" i="12"/>
  <c r="N18" i="20"/>
  <c r="N15" i="20"/>
  <c r="J14" i="12"/>
  <c r="J86" i="12"/>
  <c r="N87" i="20"/>
  <c r="J89" i="12"/>
  <c r="N90" i="20"/>
  <c r="J85" i="12"/>
  <c r="N86" i="20"/>
  <c r="J95" i="12"/>
  <c r="N96" i="20"/>
  <c r="J87" i="12"/>
  <c r="N88" i="20"/>
  <c r="Q87" i="12" l="1"/>
  <c r="Q86" i="12"/>
  <c r="Q17" i="12"/>
  <c r="Q96" i="12"/>
  <c r="Q91" i="12"/>
  <c r="Q95" i="12"/>
  <c r="Q89" i="12"/>
  <c r="Q92" i="12"/>
  <c r="Q90" i="12"/>
  <c r="Q16" i="12"/>
  <c r="Q85" i="12"/>
  <c r="Q84" i="12"/>
  <c r="Q97" i="12"/>
  <c r="Q94" i="12"/>
  <c r="Q14" i="12"/>
  <c r="U85" i="12" l="1"/>
  <c r="J84" i="48" s="1"/>
  <c r="U90" i="12"/>
  <c r="J89" i="48" s="1"/>
  <c r="U91" i="12"/>
  <c r="J90" i="48" s="1"/>
  <c r="U86" i="12"/>
  <c r="J85" i="48" s="1"/>
  <c r="U16" i="12"/>
  <c r="J15" i="48" s="1"/>
  <c r="U92" i="12"/>
  <c r="J91" i="48" s="1"/>
  <c r="U89" i="12"/>
  <c r="J88" i="48" s="1"/>
  <c r="U96" i="12"/>
  <c r="J95" i="48" s="1"/>
  <c r="U14" i="12"/>
  <c r="U95" i="12"/>
  <c r="J94" i="48" s="1"/>
  <c r="U17" i="12"/>
  <c r="J16" i="48" s="1"/>
  <c r="U87" i="12"/>
  <c r="J86" i="48" s="1"/>
  <c r="U94" i="12"/>
  <c r="J93" i="48" s="1"/>
  <c r="U97" i="12"/>
  <c r="J96" i="48" s="1"/>
  <c r="U84" i="12"/>
  <c r="J83" i="48" s="1"/>
  <c r="J13" i="48" l="1"/>
  <c r="L13" i="48" s="1"/>
  <c r="M13" i="48" s="1"/>
  <c r="O85" i="48"/>
  <c r="P85" i="48" s="1"/>
  <c r="L16" i="48"/>
  <c r="M16" i="48" s="1"/>
  <c r="L90" i="48"/>
  <c r="M90" i="48" s="1"/>
  <c r="L94" i="48"/>
  <c r="M94" i="48" s="1"/>
  <c r="O89" i="48"/>
  <c r="P89" i="48" s="1"/>
  <c r="O83" i="48"/>
  <c r="P83" i="48" s="1"/>
  <c r="O93" i="48"/>
  <c r="P93" i="48" s="1"/>
  <c r="L15" i="48"/>
  <c r="M15" i="48" s="1"/>
  <c r="O84" i="48"/>
  <c r="P84" i="48" s="1"/>
  <c r="O95" i="48"/>
  <c r="P95" i="48" s="1"/>
  <c r="L95" i="48"/>
  <c r="M95" i="48" s="1"/>
  <c r="L96" i="48"/>
  <c r="M96" i="48" s="1"/>
  <c r="O96" i="48"/>
  <c r="P96" i="48" s="1"/>
  <c r="L91" i="48"/>
  <c r="M91" i="48" s="1"/>
  <c r="O91" i="48"/>
  <c r="P91" i="48" s="1"/>
  <c r="L86" i="48"/>
  <c r="M86" i="48" s="1"/>
  <c r="O86" i="48"/>
  <c r="P86" i="48" s="1"/>
  <c r="O88" i="48"/>
  <c r="P88" i="48" s="1"/>
  <c r="L88" i="48"/>
  <c r="M88" i="48" s="1"/>
  <c r="L93" i="48"/>
  <c r="M93" i="48" s="1"/>
  <c r="L84" i="48"/>
  <c r="M84" i="48" s="1"/>
  <c r="O13" i="48" l="1"/>
  <c r="P13" i="48" s="1"/>
  <c r="O90" i="48"/>
  <c r="P90" i="48" s="1"/>
  <c r="L83" i="48"/>
  <c r="M83" i="48" s="1"/>
  <c r="O16" i="48"/>
  <c r="P16" i="48" s="1"/>
  <c r="O15" i="48"/>
  <c r="L89" i="48"/>
  <c r="M89" i="48" s="1"/>
  <c r="L85" i="48"/>
  <c r="M85" i="48" s="1"/>
  <c r="O94" i="48"/>
  <c r="P94" i="48" s="1"/>
  <c r="P15" i="48" l="1"/>
  <c r="F54" i="47" l="1"/>
  <c r="F38" i="47"/>
  <c r="F49" i="47"/>
  <c r="F33" i="47"/>
  <c r="F45" i="47"/>
  <c r="F29" i="47"/>
  <c r="F24" i="47"/>
  <c r="F40" i="47"/>
  <c r="F73" i="47"/>
  <c r="F63" i="47"/>
  <c r="F61" i="47"/>
  <c r="F71" i="47"/>
  <c r="F77" i="47"/>
  <c r="F67" i="47"/>
  <c r="F42" i="47"/>
  <c r="F26" i="47"/>
  <c r="F52" i="47"/>
  <c r="F36" i="47"/>
  <c r="F69" i="47"/>
  <c r="F79" i="47"/>
  <c r="F53" i="47"/>
  <c r="F37" i="47"/>
  <c r="F34" i="47"/>
  <c r="F50" i="47"/>
  <c r="F48" i="47"/>
  <c r="F32" i="47"/>
  <c r="F78" i="47"/>
  <c r="F68" i="47"/>
  <c r="F76" i="47"/>
  <c r="F66" i="47"/>
  <c r="F30" i="47"/>
  <c r="F46" i="47"/>
  <c r="F44" i="47"/>
  <c r="F28" i="47"/>
  <c r="F25" i="47"/>
  <c r="F41" i="47"/>
  <c r="F74" i="47"/>
  <c r="F64" i="47"/>
  <c r="F62" i="47"/>
  <c r="F72" i="47"/>
  <c r="F16" i="47"/>
  <c r="F17" i="47"/>
  <c r="F18" i="47"/>
  <c r="F20" i="47"/>
  <c r="F21" i="47"/>
  <c r="F22" i="47"/>
  <c r="F56" i="47"/>
  <c r="F57" i="47"/>
  <c r="F58" i="47"/>
  <c r="F59" i="47"/>
  <c r="G86" i="3" l="1"/>
  <c r="D86" i="3"/>
  <c r="F86" i="3"/>
  <c r="F70" i="7"/>
  <c r="D70" i="7"/>
  <c r="G70" i="7"/>
  <c r="I86" i="3"/>
  <c r="E86" i="3"/>
  <c r="H86" i="3"/>
  <c r="H24" i="5"/>
  <c r="N24" i="5" s="1"/>
  <c r="G16" i="3"/>
  <c r="G17" i="3" s="1"/>
  <c r="G24" i="5" s="1"/>
  <c r="H20" i="5"/>
  <c r="N20" i="5" s="1"/>
  <c r="D14" i="3"/>
  <c r="D15" i="3" s="1"/>
  <c r="G20" i="5" s="1"/>
  <c r="G72" i="3"/>
  <c r="I72" i="3"/>
  <c r="F77" i="3"/>
  <c r="D72" i="3"/>
  <c r="E70" i="7"/>
  <c r="E61" i="7"/>
  <c r="F72" i="3"/>
  <c r="D61" i="7"/>
  <c r="D48" i="7"/>
  <c r="D62" i="7" s="1"/>
  <c r="D77" i="3"/>
  <c r="E72" i="3"/>
  <c r="E69" i="3"/>
  <c r="E73" i="3" s="1"/>
  <c r="E64" i="3"/>
  <c r="E78" i="3" s="1"/>
  <c r="E77" i="3"/>
  <c r="I77" i="3"/>
  <c r="F96" i="3"/>
  <c r="G61" i="7"/>
  <c r="G77" i="3"/>
  <c r="D80" i="7"/>
  <c r="D96" i="3"/>
  <c r="G94" i="3"/>
  <c r="F48" i="7"/>
  <c r="F62" i="7" s="1"/>
  <c r="F61" i="7"/>
  <c r="H77" i="3"/>
  <c r="I96" i="3"/>
  <c r="G53" i="7"/>
  <c r="G57" i="7" s="1"/>
  <c r="H72" i="3"/>
  <c r="G12" i="7" l="1"/>
  <c r="G13" i="7" s="1"/>
  <c r="G63" i="5" s="1"/>
  <c r="H63" i="20" s="1"/>
  <c r="I63" i="20" s="1"/>
  <c r="H63" i="5"/>
  <c r="N63" i="5" s="1"/>
  <c r="F12" i="7"/>
  <c r="F13" i="7" s="1"/>
  <c r="G62" i="5" s="1"/>
  <c r="H62" i="5"/>
  <c r="N62" i="5" s="1"/>
  <c r="H25" i="5"/>
  <c r="N25" i="5" s="1"/>
  <c r="H16" i="3"/>
  <c r="H17" i="3" s="1"/>
  <c r="G25" i="5" s="1"/>
  <c r="J25" i="5" s="1"/>
  <c r="H60" i="5"/>
  <c r="N60" i="5" s="1"/>
  <c r="D12" i="7"/>
  <c r="D13" i="7" s="1"/>
  <c r="G60" i="5" s="1"/>
  <c r="E14" i="3"/>
  <c r="E15" i="3" s="1"/>
  <c r="G21" i="5" s="1"/>
  <c r="M21" i="5" s="1"/>
  <c r="H21" i="5"/>
  <c r="N21" i="5" s="1"/>
  <c r="H22" i="5"/>
  <c r="N22" i="5" s="1"/>
  <c r="F14" i="3"/>
  <c r="F15" i="3" s="1"/>
  <c r="G22" i="5" s="1"/>
  <c r="I16" i="3"/>
  <c r="I17" i="3" s="1"/>
  <c r="G26" i="5" s="1"/>
  <c r="M26" i="5" s="1"/>
  <c r="H26" i="5"/>
  <c r="N26" i="5" s="1"/>
  <c r="D71" i="7"/>
  <c r="I94" i="3"/>
  <c r="D94" i="3"/>
  <c r="D97" i="3" s="1"/>
  <c r="E48" i="7"/>
  <c r="E62" i="7" s="1"/>
  <c r="F53" i="7"/>
  <c r="F57" i="7" s="1"/>
  <c r="H64" i="3"/>
  <c r="H78" i="3" s="1"/>
  <c r="E80" i="7"/>
  <c r="H96" i="3"/>
  <c r="G48" i="7"/>
  <c r="G62" i="7" s="1"/>
  <c r="D69" i="3"/>
  <c r="D73" i="3" s="1"/>
  <c r="I69" i="3"/>
  <c r="I73" i="3" s="1"/>
  <c r="F64" i="3"/>
  <c r="F78" i="3" s="1"/>
  <c r="D64" i="3"/>
  <c r="D78" i="3" s="1"/>
  <c r="G80" i="7"/>
  <c r="E53" i="7"/>
  <c r="E57" i="7" s="1"/>
  <c r="E72" i="7" s="1"/>
  <c r="F69" i="3"/>
  <c r="F73" i="3" s="1"/>
  <c r="E96" i="3"/>
  <c r="H26" i="20"/>
  <c r="I26" i="20" s="1"/>
  <c r="J26" i="5"/>
  <c r="J22" i="5"/>
  <c r="H22" i="20"/>
  <c r="I22" i="20" s="1"/>
  <c r="M22" i="5"/>
  <c r="J20" i="5"/>
  <c r="H20" i="20"/>
  <c r="I20" i="20" s="1"/>
  <c r="M20" i="5"/>
  <c r="H24" i="20"/>
  <c r="I24" i="20" s="1"/>
  <c r="M24" i="5"/>
  <c r="J24" i="5"/>
  <c r="J62" i="5"/>
  <c r="H62" i="20"/>
  <c r="I62" i="20" s="1"/>
  <c r="M62" i="5"/>
  <c r="H60" i="20"/>
  <c r="I60" i="20" s="1"/>
  <c r="J60" i="5"/>
  <c r="M60" i="5"/>
  <c r="H25" i="20"/>
  <c r="I25" i="20" s="1"/>
  <c r="D14" i="7"/>
  <c r="D15" i="7" s="1"/>
  <c r="G65" i="5" s="1"/>
  <c r="H65" i="5"/>
  <c r="N65" i="5" s="1"/>
  <c r="D81" i="7"/>
  <c r="D78" i="7"/>
  <c r="D53" i="7"/>
  <c r="D57" i="7" s="1"/>
  <c r="E88" i="3"/>
  <c r="G81" i="7"/>
  <c r="G78" i="7"/>
  <c r="I35" i="3"/>
  <c r="I36" i="3" s="1"/>
  <c r="G58" i="5" s="1"/>
  <c r="H58" i="5"/>
  <c r="N58" i="5" s="1"/>
  <c r="H52" i="5"/>
  <c r="N52" i="5" s="1"/>
  <c r="D33" i="3"/>
  <c r="D34" i="3" s="1"/>
  <c r="G52" i="5" s="1"/>
  <c r="E12" i="7"/>
  <c r="E13" i="7" s="1"/>
  <c r="G61" i="5" s="1"/>
  <c r="H61" i="5"/>
  <c r="N61" i="5" s="1"/>
  <c r="G72" i="7"/>
  <c r="E78" i="7"/>
  <c r="E81" i="7"/>
  <c r="H94" i="3"/>
  <c r="I64" i="3"/>
  <c r="I78" i="3" s="1"/>
  <c r="E94" i="3"/>
  <c r="F80" i="7"/>
  <c r="G69" i="3"/>
  <c r="G73" i="3" s="1"/>
  <c r="H54" i="5"/>
  <c r="N54" i="5" s="1"/>
  <c r="F33" i="3"/>
  <c r="F34" i="3" s="1"/>
  <c r="G54" i="5" s="1"/>
  <c r="H69" i="3"/>
  <c r="H73" i="3" s="1"/>
  <c r="I97" i="3"/>
  <c r="F71" i="7"/>
  <c r="G96" i="3"/>
  <c r="G64" i="3"/>
  <c r="G78" i="3" s="1"/>
  <c r="F94" i="3"/>
  <c r="F97" i="3" s="1"/>
  <c r="E87" i="3"/>
  <c r="F78" i="7"/>
  <c r="F81" i="7"/>
  <c r="H97" i="3" l="1"/>
  <c r="M25" i="5"/>
  <c r="H21" i="20"/>
  <c r="I21" i="20" s="1"/>
  <c r="M63" i="5"/>
  <c r="J21" i="5"/>
  <c r="J63" i="5"/>
  <c r="I88" i="3"/>
  <c r="E71" i="7"/>
  <c r="G21" i="7"/>
  <c r="G22" i="7" s="1"/>
  <c r="G73" i="5" s="1"/>
  <c r="H87" i="3"/>
  <c r="D72" i="7"/>
  <c r="E33" i="3"/>
  <c r="E34" i="3" s="1"/>
  <c r="G53" i="5" s="1"/>
  <c r="D87" i="3"/>
  <c r="F72" i="7"/>
  <c r="G88" i="3"/>
  <c r="F87" i="3"/>
  <c r="F88" i="3"/>
  <c r="G71" i="7"/>
  <c r="D88" i="3"/>
  <c r="I87" i="3"/>
  <c r="H88" i="3"/>
  <c r="G87" i="3"/>
  <c r="E97" i="3"/>
  <c r="H53" i="5"/>
  <c r="N53" i="5" s="1"/>
  <c r="K60" i="5"/>
  <c r="P60" i="5" s="1"/>
  <c r="K62" i="5"/>
  <c r="P62" i="5" s="1"/>
  <c r="K24" i="5"/>
  <c r="P24" i="5" s="1"/>
  <c r="K22" i="5"/>
  <c r="P22" i="5" s="1"/>
  <c r="K26" i="5"/>
  <c r="P26" i="5" s="1"/>
  <c r="K25" i="5"/>
  <c r="P25" i="5" s="1"/>
  <c r="K21" i="5"/>
  <c r="P21" i="5" s="1"/>
  <c r="K20" i="5"/>
  <c r="P20" i="5" s="1"/>
  <c r="K63" i="5"/>
  <c r="P63" i="5" s="1"/>
  <c r="H71" i="5"/>
  <c r="N71" i="5" s="1"/>
  <c r="E21" i="7"/>
  <c r="E22" i="7" s="1"/>
  <c r="G71" i="5" s="1"/>
  <c r="D18" i="3"/>
  <c r="D19" i="3" s="1"/>
  <c r="G28" i="5" s="1"/>
  <c r="H28" i="5"/>
  <c r="N28" i="5" s="1"/>
  <c r="H78" i="5"/>
  <c r="N78" i="5" s="1"/>
  <c r="G16" i="7"/>
  <c r="G17" i="7" s="1"/>
  <c r="G78" i="5" s="1"/>
  <c r="H83" i="5"/>
  <c r="N83" i="5" s="1"/>
  <c r="G23" i="7"/>
  <c r="G24" i="7" s="1"/>
  <c r="G83" i="5" s="1"/>
  <c r="H81" i="5"/>
  <c r="N81" i="5" s="1"/>
  <c r="E23" i="7"/>
  <c r="E24" i="7" s="1"/>
  <c r="G81" i="5" s="1"/>
  <c r="H38" i="5"/>
  <c r="N38" i="5" s="1"/>
  <c r="F29" i="3"/>
  <c r="F30" i="3" s="1"/>
  <c r="G38" i="5" s="1"/>
  <c r="F14" i="7"/>
  <c r="F15" i="7" s="1"/>
  <c r="G67" i="5" s="1"/>
  <c r="H67" i="5"/>
  <c r="N67" i="5" s="1"/>
  <c r="G97" i="3"/>
  <c r="H52" i="20"/>
  <c r="I52" i="20" s="1"/>
  <c r="J52" i="5"/>
  <c r="M52" i="5"/>
  <c r="H76" i="5"/>
  <c r="N76" i="5" s="1"/>
  <c r="E16" i="7"/>
  <c r="E17" i="7" s="1"/>
  <c r="G76" i="5" s="1"/>
  <c r="G35" i="3"/>
  <c r="G36" i="3" s="1"/>
  <c r="G56" i="5" s="1"/>
  <c r="H56" i="5"/>
  <c r="N56" i="5" s="1"/>
  <c r="H31" i="3"/>
  <c r="H32" i="3" s="1"/>
  <c r="G41" i="5" s="1"/>
  <c r="H41" i="5"/>
  <c r="N41" i="5" s="1"/>
  <c r="M58" i="5"/>
  <c r="J58" i="5"/>
  <c r="H58" i="20"/>
  <c r="I58" i="20" s="1"/>
  <c r="I31" i="3"/>
  <c r="I32" i="3" s="1"/>
  <c r="G42" i="5" s="1"/>
  <c r="H42" i="5"/>
  <c r="N42" i="5" s="1"/>
  <c r="D23" i="7"/>
  <c r="D24" i="7" s="1"/>
  <c r="G80" i="5" s="1"/>
  <c r="H80" i="5"/>
  <c r="N80" i="5" s="1"/>
  <c r="H61" i="20"/>
  <c r="I61" i="20" s="1"/>
  <c r="M61" i="5"/>
  <c r="J61" i="5"/>
  <c r="E22" i="3"/>
  <c r="E23" i="3" s="1"/>
  <c r="G45" i="5" s="1"/>
  <c r="H45" i="5"/>
  <c r="N45" i="5" s="1"/>
  <c r="H29" i="5"/>
  <c r="N29" i="5" s="1"/>
  <c r="E18" i="3"/>
  <c r="E19" i="3" s="1"/>
  <c r="G29" i="5" s="1"/>
  <c r="H36" i="5"/>
  <c r="N36" i="5" s="1"/>
  <c r="D29" i="3"/>
  <c r="D30" i="3" s="1"/>
  <c r="G36" i="5" s="1"/>
  <c r="J54" i="5"/>
  <c r="M54" i="5"/>
  <c r="H54" i="20"/>
  <c r="I54" i="20" s="1"/>
  <c r="H50" i="5"/>
  <c r="N50" i="5" s="1"/>
  <c r="I24" i="3"/>
  <c r="I25" i="3" s="1"/>
  <c r="G50" i="5" s="1"/>
  <c r="H70" i="5"/>
  <c r="N70" i="5" s="1"/>
  <c r="D21" i="7"/>
  <c r="D22" i="7" s="1"/>
  <c r="G70" i="5" s="1"/>
  <c r="H33" i="5"/>
  <c r="N33" i="5" s="1"/>
  <c r="H20" i="3"/>
  <c r="H21" i="3" s="1"/>
  <c r="G33" i="5" s="1"/>
  <c r="H73" i="5"/>
  <c r="N73" i="5" s="1"/>
  <c r="M65" i="5"/>
  <c r="J65" i="5"/>
  <c r="H65" i="20"/>
  <c r="I65" i="20" s="1"/>
  <c r="E14" i="7" l="1"/>
  <c r="E15" i="7" s="1"/>
  <c r="G66" i="5" s="1"/>
  <c r="H66" i="5"/>
  <c r="N66" i="5" s="1"/>
  <c r="H75" i="5"/>
  <c r="N75" i="5" s="1"/>
  <c r="D16" i="7"/>
  <c r="D17" i="7" s="1"/>
  <c r="G75" i="5" s="1"/>
  <c r="H75" i="20" s="1"/>
  <c r="I75" i="20" s="1"/>
  <c r="H53" i="20"/>
  <c r="I53" i="20" s="1"/>
  <c r="M53" i="5"/>
  <c r="J53" i="5"/>
  <c r="H24" i="3"/>
  <c r="H25" i="3" s="1"/>
  <c r="G49" i="5" s="1"/>
  <c r="H49" i="20" s="1"/>
  <c r="I49" i="20" s="1"/>
  <c r="H49" i="5"/>
  <c r="N49" i="5" s="1"/>
  <c r="I20" i="3"/>
  <c r="I21" i="3" s="1"/>
  <c r="G34" i="5" s="1"/>
  <c r="H34" i="5"/>
  <c r="N34" i="5" s="1"/>
  <c r="H37" i="5"/>
  <c r="N37" i="5" s="1"/>
  <c r="E29" i="3"/>
  <c r="E30" i="3" s="1"/>
  <c r="G37" i="5" s="1"/>
  <c r="F22" i="3"/>
  <c r="F23" i="3" s="1"/>
  <c r="G46" i="5" s="1"/>
  <c r="H46" i="5"/>
  <c r="N46" i="5" s="1"/>
  <c r="H48" i="5"/>
  <c r="N48" i="5" s="1"/>
  <c r="G24" i="3"/>
  <c r="G25" i="3" s="1"/>
  <c r="G48" i="5" s="1"/>
  <c r="G20" i="3"/>
  <c r="G21" i="3" s="1"/>
  <c r="G32" i="5" s="1"/>
  <c r="H32" i="5"/>
  <c r="N32" i="5" s="1"/>
  <c r="F16" i="7"/>
  <c r="F17" i="7" s="1"/>
  <c r="G77" i="5" s="1"/>
  <c r="M77" i="5" s="1"/>
  <c r="H77" i="5"/>
  <c r="N77" i="5" s="1"/>
  <c r="H44" i="5"/>
  <c r="N44" i="5" s="1"/>
  <c r="D22" i="3"/>
  <c r="D23" i="3" s="1"/>
  <c r="G44" i="5" s="1"/>
  <c r="F18" i="3"/>
  <c r="F19" i="3" s="1"/>
  <c r="G30" i="5" s="1"/>
  <c r="H30" i="5"/>
  <c r="N30" i="5" s="1"/>
  <c r="H68" i="5"/>
  <c r="N68" i="5" s="1"/>
  <c r="G14" i="7"/>
  <c r="G15" i="7" s="1"/>
  <c r="G68" i="5" s="1"/>
  <c r="H35" i="3"/>
  <c r="H36" i="3" s="1"/>
  <c r="G57" i="5" s="1"/>
  <c r="H57" i="5"/>
  <c r="N57" i="5" s="1"/>
  <c r="L20" i="5"/>
  <c r="Q20" i="5" s="1"/>
  <c r="L22" i="5"/>
  <c r="Q22" i="5" s="1"/>
  <c r="L63" i="5"/>
  <c r="Q63" i="5" s="1"/>
  <c r="L60" i="5"/>
  <c r="Q60" i="5" s="1"/>
  <c r="L26" i="5"/>
  <c r="Q26" i="5" s="1"/>
  <c r="M25" i="20"/>
  <c r="K25" i="20"/>
  <c r="K62" i="20"/>
  <c r="M62" i="20"/>
  <c r="M21" i="20"/>
  <c r="K21" i="20"/>
  <c r="M24" i="20"/>
  <c r="K24" i="20"/>
  <c r="M20" i="20"/>
  <c r="K20" i="20"/>
  <c r="L25" i="5"/>
  <c r="Q25" i="5" s="1"/>
  <c r="K22" i="20"/>
  <c r="M22" i="20"/>
  <c r="L62" i="5"/>
  <c r="Q62" i="5" s="1"/>
  <c r="M63" i="20"/>
  <c r="K63" i="20"/>
  <c r="L21" i="5"/>
  <c r="Q21" i="5" s="1"/>
  <c r="M26" i="20"/>
  <c r="K26" i="20"/>
  <c r="L24" i="5"/>
  <c r="Q24" i="5" s="1"/>
  <c r="K60" i="20"/>
  <c r="M60" i="20"/>
  <c r="M70" i="5"/>
  <c r="J70" i="5"/>
  <c r="H70" i="20"/>
  <c r="I70" i="20" s="1"/>
  <c r="K54" i="5"/>
  <c r="P54" i="5" s="1"/>
  <c r="K53" i="5"/>
  <c r="P53" i="5" s="1"/>
  <c r="H83" i="20"/>
  <c r="I83" i="20" s="1"/>
  <c r="M83" i="5"/>
  <c r="J83" i="5"/>
  <c r="M73" i="5"/>
  <c r="H73" i="20"/>
  <c r="I73" i="20" s="1"/>
  <c r="J73" i="5"/>
  <c r="M75" i="5"/>
  <c r="M45" i="5"/>
  <c r="H45" i="20"/>
  <c r="I45" i="20" s="1"/>
  <c r="J45" i="5"/>
  <c r="K61" i="5"/>
  <c r="P61" i="5" s="1"/>
  <c r="M80" i="5"/>
  <c r="J80" i="5"/>
  <c r="H80" i="20"/>
  <c r="I80" i="20" s="1"/>
  <c r="H41" i="20"/>
  <c r="I41" i="20" s="1"/>
  <c r="J41" i="5"/>
  <c r="M41" i="5"/>
  <c r="H40" i="5"/>
  <c r="N40" i="5" s="1"/>
  <c r="G31" i="3"/>
  <c r="G32" i="3" s="1"/>
  <c r="G40" i="5" s="1"/>
  <c r="H37" i="20"/>
  <c r="I37" i="20" s="1"/>
  <c r="M37" i="5"/>
  <c r="H28" i="20"/>
  <c r="I28" i="20" s="1"/>
  <c r="J28" i="5"/>
  <c r="M28" i="5"/>
  <c r="H32" i="20"/>
  <c r="I32" i="20" s="1"/>
  <c r="J32" i="5"/>
  <c r="M32" i="5"/>
  <c r="H34" i="20"/>
  <c r="I34" i="20" s="1"/>
  <c r="J34" i="5"/>
  <c r="M34" i="5"/>
  <c r="M38" i="5"/>
  <c r="J38" i="5"/>
  <c r="H38" i="20"/>
  <c r="I38" i="20" s="1"/>
  <c r="M33" i="5"/>
  <c r="J33" i="5"/>
  <c r="H33" i="20"/>
  <c r="I33" i="20" s="1"/>
  <c r="H72" i="5"/>
  <c r="N72" i="5" s="1"/>
  <c r="F21" i="7"/>
  <c r="F22" i="7" s="1"/>
  <c r="G72" i="5" s="1"/>
  <c r="J77" i="5"/>
  <c r="J66" i="5"/>
  <c r="H66" i="20"/>
  <c r="I66" i="20" s="1"/>
  <c r="M66" i="5"/>
  <c r="J42" i="5"/>
  <c r="H42" i="20"/>
  <c r="I42" i="20" s="1"/>
  <c r="M42" i="5"/>
  <c r="K58" i="5"/>
  <c r="P58" i="5" s="1"/>
  <c r="K52" i="5"/>
  <c r="P52" i="5" s="1"/>
  <c r="M81" i="5"/>
  <c r="J81" i="5"/>
  <c r="H81" i="20"/>
  <c r="I81" i="20" s="1"/>
  <c r="M78" i="5"/>
  <c r="H78" i="20"/>
  <c r="I78" i="20" s="1"/>
  <c r="J78" i="5"/>
  <c r="H71" i="20"/>
  <c r="I71" i="20" s="1"/>
  <c r="M71" i="5"/>
  <c r="J71" i="5"/>
  <c r="M50" i="5"/>
  <c r="H50" i="20"/>
  <c r="I50" i="20" s="1"/>
  <c r="J50" i="5"/>
  <c r="K65" i="5"/>
  <c r="P65" i="5" s="1"/>
  <c r="H82" i="5"/>
  <c r="N82" i="5" s="1"/>
  <c r="F23" i="7"/>
  <c r="F24" i="7" s="1"/>
  <c r="G82" i="5" s="1"/>
  <c r="M36" i="5"/>
  <c r="H36" i="20"/>
  <c r="I36" i="20" s="1"/>
  <c r="J36" i="5"/>
  <c r="H48" i="20"/>
  <c r="I48" i="20" s="1"/>
  <c r="M48" i="5"/>
  <c r="H29" i="20"/>
  <c r="I29" i="20" s="1"/>
  <c r="M29" i="5"/>
  <c r="J29" i="5"/>
  <c r="H56" i="20"/>
  <c r="I56" i="20" s="1"/>
  <c r="M56" i="5"/>
  <c r="J56" i="5"/>
  <c r="M76" i="5"/>
  <c r="J76" i="5"/>
  <c r="H76" i="20"/>
  <c r="I76" i="20" s="1"/>
  <c r="M67" i="5"/>
  <c r="H67" i="20"/>
  <c r="I67" i="20" s="1"/>
  <c r="J67" i="5"/>
  <c r="J49" i="5"/>
  <c r="M49" i="5" l="1"/>
  <c r="H77" i="20"/>
  <c r="I77" i="20" s="1"/>
  <c r="J75" i="5"/>
  <c r="J48" i="5"/>
  <c r="J37" i="5"/>
  <c r="M68" i="5"/>
  <c r="J68" i="5"/>
  <c r="H68" i="20"/>
  <c r="I68" i="20" s="1"/>
  <c r="J44" i="5"/>
  <c r="H44" i="20"/>
  <c r="I44" i="20" s="1"/>
  <c r="M44" i="5"/>
  <c r="M46" i="5"/>
  <c r="J46" i="5"/>
  <c r="H46" i="20"/>
  <c r="I46" i="20" s="1"/>
  <c r="M57" i="5"/>
  <c r="J57" i="5"/>
  <c r="H57" i="20"/>
  <c r="I57" i="20" s="1"/>
  <c r="J30" i="5"/>
  <c r="M30" i="5"/>
  <c r="H30" i="20"/>
  <c r="I30" i="20" s="1"/>
  <c r="L65" i="5"/>
  <c r="Q65" i="5" s="1"/>
  <c r="L53" i="5"/>
  <c r="Q53" i="5" s="1"/>
  <c r="L58" i="5"/>
  <c r="Q58" i="5" s="1"/>
  <c r="L52" i="5"/>
  <c r="Q52" i="5" s="1"/>
  <c r="N63" i="20"/>
  <c r="J62" i="12"/>
  <c r="Q62" i="12" s="1"/>
  <c r="U62" i="12" s="1"/>
  <c r="J61" i="48" s="1"/>
  <c r="J23" i="12"/>
  <c r="Q23" i="12" s="1"/>
  <c r="U23" i="12" s="1"/>
  <c r="J22" i="48" s="1"/>
  <c r="N24" i="20"/>
  <c r="N62" i="20"/>
  <c r="J61" i="12"/>
  <c r="Q61" i="12" s="1"/>
  <c r="U61" i="12" s="1"/>
  <c r="J60" i="48" s="1"/>
  <c r="N60" i="20"/>
  <c r="J59" i="12"/>
  <c r="Q59" i="12" s="1"/>
  <c r="U59" i="12" s="1"/>
  <c r="J58" i="48" s="1"/>
  <c r="N26" i="20"/>
  <c r="J25" i="12"/>
  <c r="Q25" i="12" s="1"/>
  <c r="U25" i="12" s="1"/>
  <c r="J24" i="48" s="1"/>
  <c r="J21" i="12"/>
  <c r="Q21" i="12" s="1"/>
  <c r="U21" i="12" s="1"/>
  <c r="J20" i="48" s="1"/>
  <c r="N22" i="20"/>
  <c r="N20" i="20"/>
  <c r="J19" i="12"/>
  <c r="Q19" i="12" s="1"/>
  <c r="U19" i="12" s="1"/>
  <c r="J18" i="48" s="1"/>
  <c r="N21" i="20"/>
  <c r="J20" i="12"/>
  <c r="Q20" i="12" s="1"/>
  <c r="U20" i="12" s="1"/>
  <c r="J19" i="48" s="1"/>
  <c r="N25" i="20"/>
  <c r="J24" i="12"/>
  <c r="Q24" i="12" s="1"/>
  <c r="U24" i="12" s="1"/>
  <c r="J23" i="48" s="1"/>
  <c r="K49" i="5"/>
  <c r="P49" i="5" s="1"/>
  <c r="K50" i="5"/>
  <c r="P50" i="5" s="1"/>
  <c r="K42" i="5"/>
  <c r="P42" i="5" s="1"/>
  <c r="K77" i="5"/>
  <c r="P77" i="5" s="1"/>
  <c r="K38" i="5"/>
  <c r="P38" i="5" s="1"/>
  <c r="K80" i="5"/>
  <c r="P80" i="5" s="1"/>
  <c r="K61" i="20"/>
  <c r="M61" i="20"/>
  <c r="K75" i="5"/>
  <c r="P75" i="5" s="1"/>
  <c r="K56" i="5"/>
  <c r="P56" i="5" s="1"/>
  <c r="M82" i="5"/>
  <c r="H82" i="20"/>
  <c r="I82" i="20" s="1"/>
  <c r="J82" i="5"/>
  <c r="K71" i="5"/>
  <c r="P71" i="5" s="1"/>
  <c r="K34" i="5"/>
  <c r="P34" i="5" s="1"/>
  <c r="K37" i="5"/>
  <c r="P37" i="5" s="1"/>
  <c r="K73" i="5"/>
  <c r="P73" i="5" s="1"/>
  <c r="K54" i="20"/>
  <c r="M54" i="20"/>
  <c r="K76" i="5"/>
  <c r="P76" i="5" s="1"/>
  <c r="M58" i="20"/>
  <c r="K58" i="20"/>
  <c r="K33" i="5"/>
  <c r="P33" i="5" s="1"/>
  <c r="K28" i="5"/>
  <c r="P28" i="5" s="1"/>
  <c r="K41" i="5"/>
  <c r="P41" i="5" s="1"/>
  <c r="K45" i="5"/>
  <c r="P45" i="5" s="1"/>
  <c r="K83" i="5"/>
  <c r="P83" i="5" s="1"/>
  <c r="L54" i="5"/>
  <c r="Q54" i="5" s="1"/>
  <c r="K70" i="5"/>
  <c r="P70" i="5" s="1"/>
  <c r="K65" i="20"/>
  <c r="M65" i="20"/>
  <c r="K36" i="5"/>
  <c r="P36" i="5" s="1"/>
  <c r="K67" i="5"/>
  <c r="P67" i="5" s="1"/>
  <c r="K29" i="5"/>
  <c r="P29" i="5" s="1"/>
  <c r="K78" i="5"/>
  <c r="P78" i="5" s="1"/>
  <c r="K81" i="5"/>
  <c r="P81" i="5" s="1"/>
  <c r="M52" i="20"/>
  <c r="K52" i="20"/>
  <c r="K66" i="5"/>
  <c r="P66" i="5" s="1"/>
  <c r="J72" i="5"/>
  <c r="M72" i="5"/>
  <c r="H72" i="20"/>
  <c r="I72" i="20" s="1"/>
  <c r="K32" i="5"/>
  <c r="P32" i="5" s="1"/>
  <c r="H40" i="20"/>
  <c r="I40" i="20" s="1"/>
  <c r="J40" i="5"/>
  <c r="M40" i="5"/>
  <c r="L61" i="5"/>
  <c r="Q61" i="5" s="1"/>
  <c r="M53" i="20"/>
  <c r="K53" i="20"/>
  <c r="K48" i="5" l="1"/>
  <c r="P48" i="5" s="1"/>
  <c r="K46" i="5"/>
  <c r="K44" i="5"/>
  <c r="K57" i="5"/>
  <c r="K68" i="5"/>
  <c r="K30" i="5"/>
  <c r="P30" i="5" s="1"/>
  <c r="L36" i="5"/>
  <c r="Q36" i="5" s="1"/>
  <c r="L78" i="5"/>
  <c r="Q78" i="5" s="1"/>
  <c r="L29" i="5"/>
  <c r="Q29" i="5" s="1"/>
  <c r="L37" i="5"/>
  <c r="Q37" i="5" s="1"/>
  <c r="L66" i="5"/>
  <c r="Q66" i="5" s="1"/>
  <c r="L83" i="5"/>
  <c r="Q83" i="5" s="1"/>
  <c r="L28" i="5"/>
  <c r="Q28" i="5" s="1"/>
  <c r="L75" i="5"/>
  <c r="Q75" i="5" s="1"/>
  <c r="L38" i="5"/>
  <c r="Q38" i="5" s="1"/>
  <c r="L50" i="5"/>
  <c r="Q50" i="5" s="1"/>
  <c r="L34" i="5"/>
  <c r="Q34" i="5" s="1"/>
  <c r="L56" i="5"/>
  <c r="Q56" i="5" s="1"/>
  <c r="L80" i="5"/>
  <c r="Q80" i="5" s="1"/>
  <c r="L81" i="5"/>
  <c r="Q81" i="5" s="1"/>
  <c r="L45" i="5"/>
  <c r="Q45" i="5" s="1"/>
  <c r="L33" i="5"/>
  <c r="Q33" i="5" s="1"/>
  <c r="L76" i="5"/>
  <c r="Q76" i="5" s="1"/>
  <c r="L77" i="5"/>
  <c r="Q77" i="5" s="1"/>
  <c r="L49" i="5"/>
  <c r="Q49" i="5" s="1"/>
  <c r="L58" i="48"/>
  <c r="M58" i="48" s="1"/>
  <c r="O58" i="48"/>
  <c r="P58" i="48" s="1"/>
  <c r="L20" i="48"/>
  <c r="M20" i="48" s="1"/>
  <c r="O20" i="48"/>
  <c r="P20" i="48" s="1"/>
  <c r="O22" i="48"/>
  <c r="P22" i="48" s="1"/>
  <c r="L22" i="48"/>
  <c r="M22" i="48" s="1"/>
  <c r="O18" i="48"/>
  <c r="P18" i="48" s="1"/>
  <c r="L18" i="48"/>
  <c r="M18" i="48" s="1"/>
  <c r="O24" i="48"/>
  <c r="P24" i="48" s="1"/>
  <c r="L24" i="48"/>
  <c r="M24" i="48" s="1"/>
  <c r="L61" i="48"/>
  <c r="M61" i="48" s="1"/>
  <c r="O61" i="48"/>
  <c r="P61" i="48" s="1"/>
  <c r="L19" i="48"/>
  <c r="M19" i="48" s="1"/>
  <c r="O19" i="48"/>
  <c r="P19" i="48" s="1"/>
  <c r="O23" i="48"/>
  <c r="P23" i="48" s="1"/>
  <c r="L23" i="48"/>
  <c r="M23" i="48" s="1"/>
  <c r="O60" i="48"/>
  <c r="P60" i="48" s="1"/>
  <c r="L60" i="48"/>
  <c r="M60" i="48" s="1"/>
  <c r="K28" i="20"/>
  <c r="M28" i="20"/>
  <c r="K56" i="20"/>
  <c r="M56" i="20"/>
  <c r="M80" i="20"/>
  <c r="K80" i="20"/>
  <c r="M50" i="20"/>
  <c r="K50" i="20"/>
  <c r="K40" i="5"/>
  <c r="P40" i="5" s="1"/>
  <c r="K67" i="20"/>
  <c r="M67" i="20"/>
  <c r="K41" i="20"/>
  <c r="M41" i="20"/>
  <c r="M48" i="20"/>
  <c r="K48" i="20"/>
  <c r="J53" i="12"/>
  <c r="Q53" i="12" s="1"/>
  <c r="U53" i="12" s="1"/>
  <c r="J52" i="48" s="1"/>
  <c r="N54" i="20"/>
  <c r="M42" i="20"/>
  <c r="K42" i="20"/>
  <c r="K29" i="20"/>
  <c r="M29" i="20"/>
  <c r="K45" i="20"/>
  <c r="M45" i="20"/>
  <c r="J57" i="12"/>
  <c r="Q57" i="12" s="1"/>
  <c r="U57" i="12" s="1"/>
  <c r="J56" i="48" s="1"/>
  <c r="N58" i="20"/>
  <c r="M71" i="20"/>
  <c r="K71" i="20"/>
  <c r="K77" i="20"/>
  <c r="M77" i="20"/>
  <c r="K72" i="5"/>
  <c r="P72" i="5" s="1"/>
  <c r="K81" i="20"/>
  <c r="M81" i="20"/>
  <c r="M36" i="20"/>
  <c r="K36" i="20"/>
  <c r="K76" i="20"/>
  <c r="M76" i="20"/>
  <c r="M37" i="20"/>
  <c r="K37" i="20"/>
  <c r="J60" i="12"/>
  <c r="Q60" i="12" s="1"/>
  <c r="U60" i="12" s="1"/>
  <c r="J59" i="48" s="1"/>
  <c r="N61" i="20"/>
  <c r="J52" i="12"/>
  <c r="Q52" i="12" s="1"/>
  <c r="U52" i="12" s="1"/>
  <c r="J51" i="48" s="1"/>
  <c r="N53" i="20"/>
  <c r="K32" i="20"/>
  <c r="M32" i="20"/>
  <c r="N52" i="20"/>
  <c r="J51" i="12"/>
  <c r="Q51" i="12" s="1"/>
  <c r="U51" i="12" s="1"/>
  <c r="J50" i="48" s="1"/>
  <c r="M70" i="20"/>
  <c r="K70" i="20"/>
  <c r="K73" i="20"/>
  <c r="M73" i="20"/>
  <c r="L71" i="5"/>
  <c r="Q71" i="5" s="1"/>
  <c r="L32" i="5"/>
  <c r="Q32" i="5" s="1"/>
  <c r="K66" i="20"/>
  <c r="M66" i="20"/>
  <c r="K78" i="20"/>
  <c r="M78" i="20"/>
  <c r="L67" i="5"/>
  <c r="Q67" i="5" s="1"/>
  <c r="N65" i="20"/>
  <c r="J64" i="12"/>
  <c r="Q64" i="12" s="1"/>
  <c r="U64" i="12" s="1"/>
  <c r="J63" i="48" s="1"/>
  <c r="L70" i="5"/>
  <c r="Q70" i="5" s="1"/>
  <c r="M83" i="20"/>
  <c r="K83" i="20"/>
  <c r="L41" i="5"/>
  <c r="Q41" i="5" s="1"/>
  <c r="K33" i="20"/>
  <c r="M33" i="20"/>
  <c r="L48" i="5"/>
  <c r="Q48" i="5" s="1"/>
  <c r="L73" i="5"/>
  <c r="Q73" i="5" s="1"/>
  <c r="M34" i="20"/>
  <c r="K34" i="20"/>
  <c r="K82" i="5"/>
  <c r="P82" i="5" s="1"/>
  <c r="K75" i="20"/>
  <c r="M75" i="20"/>
  <c r="K38" i="20"/>
  <c r="M38" i="20"/>
  <c r="L42" i="5"/>
  <c r="Q42" i="5" s="1"/>
  <c r="K49" i="20"/>
  <c r="M49" i="20"/>
  <c r="K68" i="20" l="1"/>
  <c r="M68" i="20"/>
  <c r="K44" i="20"/>
  <c r="M44" i="20"/>
  <c r="P57" i="5"/>
  <c r="L57" i="5"/>
  <c r="Q57" i="5" s="1"/>
  <c r="P46" i="5"/>
  <c r="L46" i="5"/>
  <c r="Q46" i="5" s="1"/>
  <c r="K30" i="20"/>
  <c r="M30" i="20"/>
  <c r="M57" i="20"/>
  <c r="K57" i="20"/>
  <c r="K46" i="20"/>
  <c r="M46" i="20"/>
  <c r="P68" i="5"/>
  <c r="L68" i="5"/>
  <c r="Q68" i="5" s="1"/>
  <c r="P44" i="5"/>
  <c r="L44" i="5"/>
  <c r="Q44" i="5" s="1"/>
  <c r="L30" i="5"/>
  <c r="Q30" i="5" s="1"/>
  <c r="L40" i="5"/>
  <c r="Q40" i="5" s="1"/>
  <c r="L72" i="5"/>
  <c r="Q72" i="5" s="1"/>
  <c r="L82" i="5"/>
  <c r="Q82" i="5" s="1"/>
  <c r="K82" i="20"/>
  <c r="M82" i="20"/>
  <c r="J77" i="12"/>
  <c r="Q77" i="12" s="1"/>
  <c r="U77" i="12" s="1"/>
  <c r="J76" i="48" s="1"/>
  <c r="N78" i="20"/>
  <c r="O52" i="48"/>
  <c r="P52" i="48" s="1"/>
  <c r="L52" i="48"/>
  <c r="M52" i="48" s="1"/>
  <c r="J82" i="12"/>
  <c r="Q82" i="12" s="1"/>
  <c r="U82" i="12" s="1"/>
  <c r="J81" i="48" s="1"/>
  <c r="N83" i="20"/>
  <c r="L59" i="48"/>
  <c r="M59" i="48" s="1"/>
  <c r="O59" i="48"/>
  <c r="P59" i="48" s="1"/>
  <c r="J35" i="12"/>
  <c r="Q35" i="12" s="1"/>
  <c r="U35" i="12" s="1"/>
  <c r="J34" i="48" s="1"/>
  <c r="N36" i="20"/>
  <c r="N45" i="20"/>
  <c r="J44" i="12"/>
  <c r="Q44" i="12" s="1"/>
  <c r="U44" i="12" s="1"/>
  <c r="J43" i="48" s="1"/>
  <c r="J49" i="12"/>
  <c r="Q49" i="12" s="1"/>
  <c r="U49" i="12" s="1"/>
  <c r="J48" i="48" s="1"/>
  <c r="N50" i="20"/>
  <c r="N75" i="20"/>
  <c r="J74" i="12"/>
  <c r="Q74" i="12" s="1"/>
  <c r="U74" i="12" s="1"/>
  <c r="J73" i="48" s="1"/>
  <c r="O56" i="48"/>
  <c r="P56" i="48" s="1"/>
  <c r="L56" i="48"/>
  <c r="M56" i="48" s="1"/>
  <c r="O63" i="48"/>
  <c r="P63" i="48" s="1"/>
  <c r="L63" i="48"/>
  <c r="M63" i="48" s="1"/>
  <c r="N81" i="20"/>
  <c r="J80" i="12"/>
  <c r="Q80" i="12" s="1"/>
  <c r="U80" i="12" s="1"/>
  <c r="J79" i="48" s="1"/>
  <c r="J72" i="12"/>
  <c r="Q72" i="12" s="1"/>
  <c r="U72" i="12" s="1"/>
  <c r="J71" i="48" s="1"/>
  <c r="N73" i="20"/>
  <c r="J31" i="12"/>
  <c r="Q31" i="12" s="1"/>
  <c r="U31" i="12" s="1"/>
  <c r="J30" i="48" s="1"/>
  <c r="N32" i="20"/>
  <c r="N56" i="20"/>
  <c r="J55" i="12"/>
  <c r="Q55" i="12" s="1"/>
  <c r="U55" i="12" s="1"/>
  <c r="J54" i="48" s="1"/>
  <c r="J32" i="12"/>
  <c r="Q32" i="12" s="1"/>
  <c r="U32" i="12" s="1"/>
  <c r="J31" i="48" s="1"/>
  <c r="N33" i="20"/>
  <c r="J36" i="12"/>
  <c r="Q36" i="12" s="1"/>
  <c r="U36" i="12" s="1"/>
  <c r="J35" i="48" s="1"/>
  <c r="N37" i="20"/>
  <c r="N38" i="20"/>
  <c r="J37" i="12"/>
  <c r="Q37" i="12" s="1"/>
  <c r="U37" i="12" s="1"/>
  <c r="J36" i="48" s="1"/>
  <c r="J33" i="12"/>
  <c r="Q33" i="12" s="1"/>
  <c r="U33" i="12" s="1"/>
  <c r="J32" i="48" s="1"/>
  <c r="N34" i="20"/>
  <c r="J65" i="12"/>
  <c r="Q65" i="12" s="1"/>
  <c r="U65" i="12" s="1"/>
  <c r="J64" i="48" s="1"/>
  <c r="N66" i="20"/>
  <c r="L50" i="48"/>
  <c r="M50" i="48" s="1"/>
  <c r="O50" i="48"/>
  <c r="P50" i="48" s="1"/>
  <c r="N76" i="20"/>
  <c r="J75" i="12"/>
  <c r="Q75" i="12" s="1"/>
  <c r="U75" i="12" s="1"/>
  <c r="J74" i="48" s="1"/>
  <c r="M72" i="20"/>
  <c r="K72" i="20"/>
  <c r="J70" i="12"/>
  <c r="Q70" i="12" s="1"/>
  <c r="U70" i="12" s="1"/>
  <c r="J69" i="48" s="1"/>
  <c r="N71" i="20"/>
  <c r="J41" i="12"/>
  <c r="Q41" i="12" s="1"/>
  <c r="U41" i="12" s="1"/>
  <c r="J40" i="48" s="1"/>
  <c r="N42" i="20"/>
  <c r="J47" i="12"/>
  <c r="Q47" i="12" s="1"/>
  <c r="U47" i="12" s="1"/>
  <c r="J46" i="48" s="1"/>
  <c r="N48" i="20"/>
  <c r="J27" i="12"/>
  <c r="Q27" i="12" s="1"/>
  <c r="U27" i="12" s="1"/>
  <c r="J26" i="48" s="1"/>
  <c r="N28" i="20"/>
  <c r="J48" i="12"/>
  <c r="Q48" i="12" s="1"/>
  <c r="U48" i="12" s="1"/>
  <c r="J47" i="48" s="1"/>
  <c r="N49" i="20"/>
  <c r="J69" i="12"/>
  <c r="Q69" i="12" s="1"/>
  <c r="U69" i="12" s="1"/>
  <c r="J68" i="48" s="1"/>
  <c r="N70" i="20"/>
  <c r="O51" i="48"/>
  <c r="P51" i="48" s="1"/>
  <c r="L51" i="48"/>
  <c r="M51" i="48" s="1"/>
  <c r="J76" i="12"/>
  <c r="Q76" i="12" s="1"/>
  <c r="U76" i="12" s="1"/>
  <c r="J75" i="48" s="1"/>
  <c r="N77" i="20"/>
  <c r="J28" i="12"/>
  <c r="Q28" i="12" s="1"/>
  <c r="U28" i="12" s="1"/>
  <c r="J27" i="48" s="1"/>
  <c r="N29" i="20"/>
  <c r="N41" i="20"/>
  <c r="J40" i="12"/>
  <c r="Q40" i="12" s="1"/>
  <c r="U40" i="12" s="1"/>
  <c r="J39" i="48" s="1"/>
  <c r="J66" i="12"/>
  <c r="Q66" i="12" s="1"/>
  <c r="U66" i="12" s="1"/>
  <c r="J65" i="48" s="1"/>
  <c r="N67" i="20"/>
  <c r="M40" i="20"/>
  <c r="K40" i="20"/>
  <c r="N80" i="20"/>
  <c r="J79" i="12"/>
  <c r="Q79" i="12" s="1"/>
  <c r="U79" i="12" s="1"/>
  <c r="J78" i="48" s="1"/>
  <c r="N44" i="20" l="1"/>
  <c r="J43" i="12"/>
  <c r="Q43" i="12" s="1"/>
  <c r="U43" i="12" s="1"/>
  <c r="J42" i="48" s="1"/>
  <c r="J56" i="12"/>
  <c r="Q56" i="12" s="1"/>
  <c r="U56" i="12" s="1"/>
  <c r="J55" i="48" s="1"/>
  <c r="N57" i="20"/>
  <c r="J45" i="12"/>
  <c r="Q45" i="12" s="1"/>
  <c r="U45" i="12" s="1"/>
  <c r="J44" i="48" s="1"/>
  <c r="N46" i="20"/>
  <c r="N30" i="20"/>
  <c r="J29" i="12"/>
  <c r="Q29" i="12" s="1"/>
  <c r="U29" i="12" s="1"/>
  <c r="J28" i="48" s="1"/>
  <c r="J67" i="12"/>
  <c r="Q67" i="12" s="1"/>
  <c r="U67" i="12" s="1"/>
  <c r="J66" i="48" s="1"/>
  <c r="N68" i="20"/>
  <c r="O74" i="48"/>
  <c r="P74" i="48" s="1"/>
  <c r="L74" i="48"/>
  <c r="M74" i="48" s="1"/>
  <c r="O75" i="48"/>
  <c r="P75" i="48" s="1"/>
  <c r="L75" i="48"/>
  <c r="M75" i="48" s="1"/>
  <c r="O47" i="48"/>
  <c r="P47" i="48" s="1"/>
  <c r="L47" i="48"/>
  <c r="M47" i="48" s="1"/>
  <c r="O46" i="48"/>
  <c r="P46" i="48" s="1"/>
  <c r="L46" i="48"/>
  <c r="M46" i="48" s="1"/>
  <c r="L69" i="48"/>
  <c r="M69" i="48" s="1"/>
  <c r="O69" i="48"/>
  <c r="P69" i="48" s="1"/>
  <c r="O64" i="48"/>
  <c r="P64" i="48" s="1"/>
  <c r="L64" i="48"/>
  <c r="M64" i="48" s="1"/>
  <c r="L32" i="48"/>
  <c r="M32" i="48" s="1"/>
  <c r="O32" i="48"/>
  <c r="P32" i="48" s="1"/>
  <c r="L35" i="48"/>
  <c r="M35" i="48" s="1"/>
  <c r="O35" i="48"/>
  <c r="P35" i="48" s="1"/>
  <c r="O31" i="48"/>
  <c r="P31" i="48" s="1"/>
  <c r="L31" i="48"/>
  <c r="M31" i="48" s="1"/>
  <c r="O30" i="48"/>
  <c r="P30" i="48" s="1"/>
  <c r="L30" i="48"/>
  <c r="M30" i="48" s="1"/>
  <c r="O34" i="48"/>
  <c r="P34" i="48" s="1"/>
  <c r="L34" i="48"/>
  <c r="M34" i="48" s="1"/>
  <c r="L81" i="48"/>
  <c r="M81" i="48" s="1"/>
  <c r="O81" i="48"/>
  <c r="P81" i="48" s="1"/>
  <c r="L76" i="48"/>
  <c r="M76" i="48" s="1"/>
  <c r="O76" i="48"/>
  <c r="P76" i="48" s="1"/>
  <c r="L79" i="48"/>
  <c r="M79" i="48" s="1"/>
  <c r="O79" i="48"/>
  <c r="P79" i="48" s="1"/>
  <c r="J39" i="12"/>
  <c r="Q39" i="12" s="1"/>
  <c r="U39" i="12" s="1"/>
  <c r="J38" i="48" s="1"/>
  <c r="N40" i="20"/>
  <c r="O78" i="48"/>
  <c r="P78" i="48" s="1"/>
  <c r="L78" i="48"/>
  <c r="M78" i="48" s="1"/>
  <c r="L36" i="48"/>
  <c r="M36" i="48" s="1"/>
  <c r="O36" i="48"/>
  <c r="P36" i="48" s="1"/>
  <c r="O54" i="48"/>
  <c r="P54" i="48" s="1"/>
  <c r="L54" i="48"/>
  <c r="M54" i="48" s="1"/>
  <c r="L43" i="48"/>
  <c r="M43" i="48" s="1"/>
  <c r="O43" i="48"/>
  <c r="P43" i="48" s="1"/>
  <c r="J81" i="12"/>
  <c r="Q81" i="12" s="1"/>
  <c r="U81" i="12" s="1"/>
  <c r="J80" i="48" s="1"/>
  <c r="N82" i="20"/>
  <c r="O39" i="48"/>
  <c r="P39" i="48" s="1"/>
  <c r="L39" i="48"/>
  <c r="M39" i="48" s="1"/>
  <c r="O73" i="48"/>
  <c r="P73" i="48" s="1"/>
  <c r="L73" i="48"/>
  <c r="M73" i="48" s="1"/>
  <c r="L65" i="48"/>
  <c r="M65" i="48" s="1"/>
  <c r="O65" i="48"/>
  <c r="P65" i="48" s="1"/>
  <c r="O27" i="48"/>
  <c r="P27" i="48" s="1"/>
  <c r="L27" i="48"/>
  <c r="M27" i="48" s="1"/>
  <c r="L68" i="48"/>
  <c r="M68" i="48" s="1"/>
  <c r="O68" i="48"/>
  <c r="P68" i="48" s="1"/>
  <c r="L26" i="48"/>
  <c r="M26" i="48" s="1"/>
  <c r="O26" i="48"/>
  <c r="P26" i="48" s="1"/>
  <c r="O40" i="48"/>
  <c r="P40" i="48" s="1"/>
  <c r="L40" i="48"/>
  <c r="M40" i="48" s="1"/>
  <c r="J71" i="12"/>
  <c r="Q71" i="12" s="1"/>
  <c r="U71" i="12" s="1"/>
  <c r="J70" i="48" s="1"/>
  <c r="N72" i="20"/>
  <c r="O71" i="48"/>
  <c r="P71" i="48" s="1"/>
  <c r="L71" i="48"/>
  <c r="M71" i="48" s="1"/>
  <c r="O48" i="48"/>
  <c r="P48" i="48" s="1"/>
  <c r="L48" i="48"/>
  <c r="M48" i="48" s="1"/>
  <c r="L28" i="48" l="1"/>
  <c r="M28" i="48" s="1"/>
  <c r="O28" i="48"/>
  <c r="P28" i="48" s="1"/>
  <c r="L55" i="48"/>
  <c r="M55" i="48" s="1"/>
  <c r="O55" i="48"/>
  <c r="P55" i="48" s="1"/>
  <c r="O42" i="48"/>
  <c r="P42" i="48" s="1"/>
  <c r="L42" i="48"/>
  <c r="M42" i="48" s="1"/>
  <c r="L66" i="48"/>
  <c r="M66" i="48" s="1"/>
  <c r="O66" i="48"/>
  <c r="P66" i="48" s="1"/>
  <c r="O44" i="48"/>
  <c r="P44" i="48" s="1"/>
  <c r="L44" i="48"/>
  <c r="M44" i="48" s="1"/>
  <c r="L70" i="48"/>
  <c r="M70" i="48" s="1"/>
  <c r="O70" i="48"/>
  <c r="P70" i="48" s="1"/>
  <c r="O80" i="48"/>
  <c r="P80" i="48" s="1"/>
  <c r="L80" i="48"/>
  <c r="M80" i="48" s="1"/>
  <c r="L38" i="48"/>
  <c r="M38" i="48" s="1"/>
  <c r="O38" i="48"/>
  <c r="P38" i="48" s="1"/>
  <c r="A1" i="17"/>
  <c r="F1" i="45"/>
  <c r="A1" i="3"/>
  <c r="A1" i="16"/>
  <c r="A1" i="5"/>
  <c r="F1" i="12"/>
  <c r="A1" i="20"/>
  <c r="A1" i="7"/>
</calcChain>
</file>

<file path=xl/sharedStrings.xml><?xml version="1.0" encoding="utf-8"?>
<sst xmlns="http://schemas.openxmlformats.org/spreadsheetml/2006/main" count="973" uniqueCount="287">
  <si>
    <t>PER KW PER YEAR</t>
  </si>
  <si>
    <t>LINE</t>
  </si>
  <si>
    <t>WATTS--&gt;</t>
  </si>
  <si>
    <t>NO.</t>
  </si>
  <si>
    <t>LUMENS-&gt;</t>
  </si>
  <si>
    <t>-</t>
  </si>
  <si>
    <t>SINGLE LUMINAIRE</t>
  </si>
  <si>
    <t xml:space="preserve">     LS-1 A</t>
  </si>
  <si>
    <t xml:space="preserve">     LS-1 B</t>
  </si>
  <si>
    <t xml:space="preserve">     LS-1 C</t>
  </si>
  <si>
    <t>DOUBLE LUMINAIRE</t>
  </si>
  <si>
    <t xml:space="preserve"> </t>
  </si>
  <si>
    <t xml:space="preserve">   OH EQUIVALENT</t>
  </si>
  <si>
    <t xml:space="preserve">   COST</t>
  </si>
  <si>
    <t xml:space="preserve">    COST</t>
  </si>
  <si>
    <t xml:space="preserve"> TOTAL FIXED COST</t>
  </si>
  <si>
    <t xml:space="preserve">   LS-1 A</t>
  </si>
  <si>
    <t xml:space="preserve">   LS-1 B</t>
  </si>
  <si>
    <t xml:space="preserve">   LS-1 C</t>
  </si>
  <si>
    <t xml:space="preserve">  TOTAL</t>
  </si>
  <si>
    <t>TOTAL</t>
  </si>
  <si>
    <t>Hours per year</t>
  </si>
  <si>
    <t>FACIL.</t>
  </si>
  <si>
    <t>MAINT.</t>
  </si>
  <si>
    <t>CUST.</t>
  </si>
  <si>
    <t>RATE</t>
  </si>
  <si>
    <t>ONLY</t>
  </si>
  <si>
    <t xml:space="preserve">FACIL. </t>
  </si>
  <si>
    <t>MAINTENANCE</t>
  </si>
  <si>
    <t>Hours per month</t>
  </si>
  <si>
    <t>ONGOING</t>
  </si>
  <si>
    <t>MARGINAL</t>
  </si>
  <si>
    <t>FACTOR</t>
  </si>
  <si>
    <t>PPP</t>
  </si>
  <si>
    <t>CTC</t>
  </si>
  <si>
    <t>UNADJUSTED</t>
  </si>
  <si>
    <t>SDFFD</t>
  </si>
  <si>
    <t>KWH</t>
  </si>
  <si>
    <t>COST</t>
  </si>
  <si>
    <t>REVENUE</t>
  </si>
  <si>
    <t>Average</t>
  </si>
  <si>
    <t xml:space="preserve">            DESCRIPTION              </t>
  </si>
  <si>
    <t>Energy Use</t>
  </si>
  <si>
    <t>WATTS</t>
  </si>
  <si>
    <t>LUMENS</t>
  </si>
  <si>
    <t>($/Lamp)</t>
  </si>
  <si>
    <t>($)</t>
  </si>
  <si>
    <t>(%)</t>
  </si>
  <si>
    <t xml:space="preserve"> NO. </t>
  </si>
  <si>
    <t>kWh/Lamp/Mo</t>
  </si>
  <si>
    <t xml:space="preserve">         (A)          </t>
  </si>
  <si>
    <t>(B)</t>
  </si>
  <si>
    <t>(C)</t>
  </si>
  <si>
    <t>(D)</t>
  </si>
  <si>
    <t>(E)</t>
  </si>
  <si>
    <t>(F)</t>
  </si>
  <si>
    <t>(I)</t>
  </si>
  <si>
    <t>(J)</t>
  </si>
  <si>
    <t>(K)</t>
  </si>
  <si>
    <t>(M)</t>
  </si>
  <si>
    <t xml:space="preserve">        (B)        </t>
  </si>
  <si>
    <t xml:space="preserve">     (C)      </t>
  </si>
  <si>
    <t xml:space="preserve">      (D)      </t>
  </si>
  <si>
    <t xml:space="preserve">      (E)      </t>
  </si>
  <si>
    <t xml:space="preserve">      (F)      </t>
  </si>
  <si>
    <t xml:space="preserve">      (G)      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</si>
  <si>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</si>
  <si>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</si>
  <si>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</si>
  <si>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</si>
  <si>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</si>
  <si>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DIST.</t>
  </si>
  <si>
    <t xml:space="preserve">DIST PORTION </t>
  </si>
  <si>
    <t xml:space="preserve">ADJUSTED </t>
  </si>
  <si>
    <t xml:space="preserve">PRESENT </t>
  </si>
  <si>
    <t>REVENUE UNDER</t>
  </si>
  <si>
    <t>PRESENT RATE</t>
  </si>
  <si>
    <t>PROPOSED RATE</t>
  </si>
  <si>
    <t xml:space="preserve">      (H)      </t>
  </si>
  <si>
    <t xml:space="preserve">      (I)      </t>
  </si>
  <si>
    <t xml:space="preserve">      (J)      </t>
  </si>
  <si>
    <t>LS-1 A</t>
  </si>
  <si>
    <t>LS-1 B</t>
  </si>
  <si>
    <t>LS-1 C</t>
  </si>
  <si>
    <t>Total Facilities Cost</t>
  </si>
  <si>
    <t>Lamp Wattage</t>
  </si>
  <si>
    <t>Total Watts</t>
  </si>
  <si>
    <t>Total Marginal Cost</t>
  </si>
  <si>
    <t xml:space="preserve">        per Month</t>
  </si>
  <si>
    <t>LS-1 A    Annual</t>
  </si>
  <si>
    <t>LS-1 B    Annual</t>
  </si>
  <si>
    <t>LS-1 C    Annual</t>
  </si>
  <si>
    <t>Maintenance Cost $/Lamp</t>
  </si>
  <si>
    <t>Reactor Ballast Wattage</t>
  </si>
  <si>
    <t>PROPOSED</t>
  </si>
  <si>
    <t xml:space="preserve">      (K)      </t>
  </si>
  <si>
    <t>RATE SCHEDULE</t>
  </si>
  <si>
    <t>EPMC</t>
  </si>
  <si>
    <t>MC-BASED RATE</t>
  </si>
  <si>
    <t>MC REVENUE</t>
  </si>
  <si>
    <t>LAMPS x 12</t>
  </si>
  <si>
    <t>BILL DET. #</t>
  </si>
  <si>
    <t xml:space="preserve">Total Marginal Cost </t>
  </si>
  <si>
    <t>TRAC</t>
  </si>
  <si>
    <t>RS</t>
  </si>
  <si>
    <t>EECC</t>
  </si>
  <si>
    <t>DWR</t>
  </si>
  <si>
    <t>(N)</t>
  </si>
  <si>
    <t>(O)</t>
  </si>
  <si>
    <t>(P)</t>
  </si>
  <si>
    <t>LS-1, Metal Halide, Class A</t>
  </si>
  <si>
    <t>LS-1, Metal Halide, Class B</t>
  </si>
  <si>
    <t>LS-1, Metal Halide, Class C</t>
  </si>
  <si>
    <t>DESCRIPTION</t>
  </si>
  <si>
    <t>(A)</t>
  </si>
  <si>
    <t>CREDIT (OY)</t>
  </si>
  <si>
    <t xml:space="preserve">  UG ORNAMENTAL ELECTROLIER</t>
  </si>
  <si>
    <t>SINGLE-ARM ORNAMENTAL ELECTROLIER</t>
  </si>
  <si>
    <t xml:space="preserve"> CAPITAL INVESTMENT LS-1 B</t>
  </si>
  <si>
    <t xml:space="preserve">  OH EQUIVALENT</t>
  </si>
  <si>
    <t xml:space="preserve"> CAPITAL INVESTMENT LS-1 C</t>
  </si>
  <si>
    <t xml:space="preserve">  UG ORN. ELECTROLIER FIXED INVESTMENT</t>
  </si>
  <si>
    <t xml:space="preserve"> UTILITY INVESTMENT</t>
  </si>
  <si>
    <t xml:space="preserve"> COST</t>
  </si>
  <si>
    <t xml:space="preserve"> LS-1 A</t>
  </si>
  <si>
    <t xml:space="preserve"> LS-1 B</t>
  </si>
  <si>
    <t xml:space="preserve"> LS-1 C</t>
  </si>
  <si>
    <t>DOUBLE-ARM ORNAMENTAL ELECTROLIER</t>
  </si>
  <si>
    <t xml:space="preserve">  DOUBLE-ARM UG ORNAMENTAL ELECTROLIER</t>
  </si>
  <si>
    <t xml:space="preserve">  UG ORNAMENTAL ELECTROLIER - Residual to Single-arm</t>
  </si>
  <si>
    <t>TOTAL FACILITIES COST SINGLE</t>
  </si>
  <si>
    <t>TOTAL FACILITIES COST DOUBLE</t>
  </si>
  <si>
    <t xml:space="preserve">  DOUBLE-ARM OH EQUIVALENT</t>
  </si>
  <si>
    <t>STREETLIGHT FACILITIES COSTS BY RATE</t>
  </si>
  <si>
    <t xml:space="preserve">  OH EQUIVALENT - Residual to Single-arm</t>
  </si>
  <si>
    <t>Regulator Ballast Wattage</t>
  </si>
  <si>
    <t>DWR-BC</t>
  </si>
  <si>
    <t>LS-1 A    Annual - Regulator Ballast</t>
  </si>
  <si>
    <t>LS-1 A    Annual - Reactor Ballast</t>
  </si>
  <si>
    <t>LS-1, Mercury Vapor, Class A, Regulator Ballast</t>
  </si>
  <si>
    <t>LS-1, Mercury Vapor, Class A, Reactor Ballast</t>
  </si>
  <si>
    <t>Total Wattage with Reactor Ballast</t>
  </si>
  <si>
    <t>Total Wattage with Regulator Ballast</t>
  </si>
  <si>
    <t>Total Wattage Reactor</t>
  </si>
  <si>
    <t>Total Wattage Regulator</t>
  </si>
  <si>
    <t xml:space="preserve">  CAPITIAL INVESTMENT LS-1B</t>
  </si>
  <si>
    <t xml:space="preserve">    UTILITY INVESTMENT</t>
  </si>
  <si>
    <t xml:space="preserve">    CUSTOMER CONTRIBUTED</t>
  </si>
  <si>
    <t xml:space="preserve"> TOTAL FACILITIES COST</t>
  </si>
  <si>
    <t xml:space="preserve"> SINGLE ARM-LUMINAIRE ELECTROLIER</t>
  </si>
  <si>
    <t xml:space="preserve">   UG ORNAMENTAL ELECTROLIER</t>
  </si>
  <si>
    <t xml:space="preserve">   UTILITY INVESTMENT</t>
  </si>
  <si>
    <t>LAMP WATTAGE</t>
  </si>
  <si>
    <t>BILLING</t>
  </si>
  <si>
    <t>DETERMINANTS</t>
  </si>
  <si>
    <t>TRANS</t>
  </si>
  <si>
    <t>DIST</t>
  </si>
  <si>
    <t>ND</t>
  </si>
  <si>
    <t>(H)</t>
  </si>
  <si>
    <t>UTIL SERV</t>
  </si>
  <si>
    <t>SUMMARY OF USAGE/LAMP</t>
  </si>
  <si>
    <t>UDC</t>
  </si>
  <si>
    <t>CUS &amp; DIST COSTS NON-SERIES</t>
  </si>
  <si>
    <t>HRS/YEAR</t>
  </si>
  <si>
    <t xml:space="preserve">      (L)      </t>
  </si>
  <si>
    <t>DEMAND</t>
  </si>
  <si>
    <t xml:space="preserve">DIST. </t>
  </si>
  <si>
    <t>DEMAND &amp;</t>
  </si>
  <si>
    <t>CREDIT</t>
  </si>
  <si>
    <t>LGC</t>
  </si>
  <si>
    <t>kW/Lamp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</si>
  <si>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</si>
  <si>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</si>
  <si>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</si>
  <si>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</si>
  <si>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</si>
  <si>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</si>
  <si>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</si>
  <si>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</si>
  <si>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</si>
  <si>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</si>
  <si>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Demand Marginal Cost/KW/Year</t>
  </si>
  <si>
    <t>Demand Marginal Cost $/Lamp Regulator/Year</t>
  </si>
  <si>
    <t>Demand Marginal Cost $/Lamp Reactor/Year</t>
  </si>
  <si>
    <t>Demand Marginal Cost $/Lamp/Year</t>
  </si>
  <si>
    <t>LS-1 C Annual — Regulator</t>
  </si>
  <si>
    <t>LS-1 A Annual — Reactor</t>
  </si>
  <si>
    <t>LS-1 A Annual — Regulator</t>
  </si>
  <si>
    <t>LS-1 B Annual — Reactor</t>
  </si>
  <si>
    <t>LS-1 B Annual — Regulator</t>
  </si>
  <si>
    <t>LS-1 C Annual — Reactor</t>
  </si>
  <si>
    <t>Demand Marginal Cost/KW</t>
  </si>
  <si>
    <t>Demand Marginal Cost $/Lamp - Regulator</t>
  </si>
  <si>
    <t>Demand Marginal Cost $/Lamp - Reactor</t>
  </si>
  <si>
    <t>Demand Marginal Cost $/Lamp</t>
  </si>
  <si>
    <t xml:space="preserve">  Contributions in Aid of Construction</t>
  </si>
  <si>
    <t xml:space="preserve"> Contributions in Aid of Construction</t>
  </si>
  <si>
    <t xml:space="preserve">   Contributions in Aid of Construction</t>
  </si>
  <si>
    <t xml:space="preserve">  OH ASSEMBLY EQUIVALENT</t>
  </si>
  <si>
    <t xml:space="preserve"> # Lamps x 12</t>
  </si>
  <si>
    <t xml:space="preserve"> CAPITAL INVESTMENT LS-1 C2</t>
  </si>
  <si>
    <t>OVERHEAD ASSEMBLY COST</t>
  </si>
  <si>
    <t xml:space="preserve"> OVERHEAD ASSEMBLY COST</t>
  </si>
  <si>
    <t xml:space="preserve">   OVERHEAD ASSEMBLY COST</t>
  </si>
  <si>
    <t>(L)</t>
  </si>
  <si>
    <t>(G)</t>
  </si>
  <si>
    <t>Customer Cost $/Lamp - Regulator</t>
  </si>
  <si>
    <t>Customer Cost $/Lamp - Reactor</t>
  </si>
  <si>
    <t>Customer Cost $/KW</t>
  </si>
  <si>
    <t>Customer Marginal Cost $/KW</t>
  </si>
  <si>
    <t>Customer Marginal Cost $/Lamp - Regulator</t>
  </si>
  <si>
    <t>Customer Marginal Cost $/Lamp - Reactor</t>
  </si>
  <si>
    <t>Customer Marginal Cost $/Lamp</t>
  </si>
  <si>
    <t>LIGHTING MARGINAL COSTS</t>
  </si>
  <si>
    <t>HIGH PRESSURE SODIUM VAPOR</t>
  </si>
  <si>
    <t>LOW PRESSURE SODIUM VAPOR</t>
  </si>
  <si>
    <t>MERCURY VAPOR</t>
  </si>
  <si>
    <t>METAL HALIDE</t>
  </si>
  <si>
    <t>CUS &amp; DIST COSTS SERIES</t>
  </si>
  <si>
    <t>RATIO DISTRIBUTION/CUSTOMER SERIES</t>
  </si>
  <si>
    <t>RATIO DISTRIBUTION/CUSTOMER NON-SERIES</t>
  </si>
  <si>
    <t xml:space="preserve">         (M)          </t>
  </si>
  <si>
    <t xml:space="preserve">        (N)        </t>
  </si>
  <si>
    <t xml:space="preserve">     (O)      </t>
  </si>
  <si>
    <t>UNADJUSTED RATE</t>
  </si>
  <si>
    <t>ADJUSTED RATE</t>
  </si>
  <si>
    <t>UNROUNDED</t>
  </si>
  <si>
    <t>ANNUAL</t>
  </si>
  <si>
    <t>Non-School Accounts</t>
  </si>
  <si>
    <t>School Accounts</t>
  </si>
  <si>
    <t>in Dec 2018</t>
  </si>
  <si>
    <t>SAN DIEGO GAS AND ELECTRIC COMPANY ("SDG&amp;E")</t>
  </si>
  <si>
    <t>(Second Lamp on Existing Pole)</t>
  </si>
  <si>
    <t>TEST YEAR ("TY") 2019 GENERAL RATE CASE ("GRC") PHASE 2, APPLICATION ("A.") 19-03-002</t>
  </si>
  <si>
    <t>LIGHTING DISTRIBUTION — EQUAL PERCENTAGE MARGINAL COSTS ("EPMC") REVENUE SCALING</t>
  </si>
  <si>
    <t>LED Watts</t>
  </si>
  <si>
    <t>71 W</t>
  </si>
  <si>
    <t>174 W</t>
  </si>
  <si>
    <t>31 W</t>
  </si>
  <si>
    <t>39 W</t>
  </si>
  <si>
    <t>97 W</t>
  </si>
  <si>
    <t>98 W</t>
  </si>
  <si>
    <t>136 W</t>
  </si>
  <si>
    <t>14 W</t>
  </si>
  <si>
    <t>60 W</t>
  </si>
  <si>
    <t>Watts</t>
  </si>
  <si>
    <t>Proposed Rates</t>
  </si>
  <si>
    <t>Present Rates</t>
  </si>
  <si>
    <t>LED LS-1 Lights</t>
  </si>
  <si>
    <t>%</t>
  </si>
  <si>
    <t>Rate Change</t>
  </si>
  <si>
    <t>Cost Difference</t>
  </si>
  <si>
    <t>Percentage Change</t>
  </si>
  <si>
    <t>(G) = (F) - (C)</t>
  </si>
  <si>
    <t>(I) = (F) - (D)</t>
  </si>
  <si>
    <t>(H) = (G) / (C)</t>
  </si>
  <si>
    <t>(J) = (I) / (D)</t>
  </si>
  <si>
    <t>PROPOSED LS-1 LED RATES</t>
  </si>
  <si>
    <t>Existing LS-1 Lamp Costs</t>
  </si>
  <si>
    <t>LED Costs</t>
  </si>
  <si>
    <t>Model Page Description</t>
  </si>
  <si>
    <t>DESCRIPTION — This page</t>
  </si>
  <si>
    <t xml:space="preserve">  </t>
  </si>
  <si>
    <t>Key to Fonts and Shading in file</t>
  </si>
  <si>
    <t>Black Font = Calculation</t>
  </si>
  <si>
    <t xml:space="preserve">DESCRIPTION OF STREET LIGHTING LS-1 LED RATES MODEL </t>
  </si>
  <si>
    <t xml:space="preserve">HP SODIUM VAPOR — This page contains calculations of the maintenance, facilities, and demand/customer marginal costs for high pressure sodium vapor LS-1 LED lights.  </t>
  </si>
  <si>
    <t xml:space="preserve">LP SODIUM VAPOR — This page contains calculations of the maintenance, facilities, and demand/customer marginal costs for low pressure sodium vapor LS-1 LED lights.  </t>
  </si>
  <si>
    <t>MERCURY VAPOR — This page contains calculations of the maintenance, escalated facilities, and demand/customer marginal costs for mercury vapor LS-1 LED lights.</t>
  </si>
  <si>
    <t>METAL HALIDE — This page contains calculations of the maintenance, escalated facilities, and demand/customer marginal costs for metal halide LS-1 LED lights.</t>
  </si>
  <si>
    <t>LED Facility Cost Adder — This page present the difference between the flight facilities currently reflected in LS-1 rates and the LED facility costs.</t>
  </si>
  <si>
    <t>PROPOSED RATES — This page summarizes the change in the distribution rate, and calculates the Total UDC and Total Rates for LS-1 based on the conversion to LED technology.</t>
  </si>
  <si>
    <t>LIGHTING MC — This page contains calculations of the marginal costs and marginal revenues for LS-1 lights.  The marginal costs and revenues are broken down into facilities, maintenance, customer and demand components.</t>
  </si>
  <si>
    <t xml:space="preserve">DISTRIBUTION — This page scales the demand/customer revenues using a calculated EPMC adjustment factor to develop LS-1 LED distribution rates. This adjustment factor represents the difference between the calculated marginal cost revenues and the street lighting revenue requirement for demand/customer related costs.  </t>
  </si>
  <si>
    <t>PRESENT LS-1 NON-LED RATES</t>
  </si>
  <si>
    <t>PROPOSED LS-1 NON-LED RATES</t>
  </si>
  <si>
    <t>O&amp;M Cost Per Light ($/lamp)</t>
  </si>
  <si>
    <t>PRESENT LS-1 NON-LED RATES — This page presents the current Total Utility Distribution Company ("UDC") and Total Rates for LS-1 Non-LED lights effective January 1, 2019 per SDG&amp;E Advice Letter 3326-E approved by Energy Division letter dated May 3, 2019.</t>
  </si>
  <si>
    <t>PROPOSED LS-1 NON-LED RATES — This page presents the proposed Total Utility Distribution Company ("UDC") and Total Rates for LS-1 Non-LED lights as proposed in SDG&amp;E's 2019 GRC Phase 2 Chapter 7 Direct Testimony and calculated in the Chapter 7 workpaper - file "Ch_7_WP#1_Lighting Model".</t>
  </si>
  <si>
    <t>Blue Font = Input from Another Workpaper  ("Ch_7_WP#1_Lighting Model_Public", "SDG&amp;E_Witness Saxe_Supplemental Testimony Workpaper #2 - LS1 Non-LED Light Facilities Costs", and "SDG&amp;E_Witness Magallanes_Workpapers - LED Installation Costs").</t>
  </si>
  <si>
    <t>SAXE SUPPLEMENTAL TESTIMONY WORKPAPER #1 - LS-1 LED RATES</t>
  </si>
  <si>
    <t>LS-1 LED FACILITIES COSTS ADDER</t>
  </si>
  <si>
    <t>COMPARISON OF LS-1 NON-LED PRESENT AND PROPOSED RATES TO LS-1 LED PROPOSED RATES</t>
  </si>
  <si>
    <t>LS-1 RATE COMPARISON — This page provides a comparison of LS-1 Non-LED Present and Proposed Rates to LS-1 LED Proposed Rates.</t>
  </si>
  <si>
    <t>Current Non-LED LS-1 Lights</t>
  </si>
  <si>
    <t>Present Non-LED LS-1 Rates vs Proposed LED Rates</t>
  </si>
  <si>
    <t>Proposed Non-LED LS-1 Rates vs Proposed LED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</si>
</sst>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&quot;$&quot;#,##0.00"/>
    <numFmt numFmtId="167" formatCode="0.0%"/>
    <numFmt numFmtId="168" formatCode="0.000%"/>
    <numFmt numFmtId="169" formatCode="&quot;$&quot;#,##0"/>
    <numFmt numFmtId="170" formatCode="#,##0.000_);\(#,##0.000\)"/>
    <numFmt numFmtId="171" formatCode="0.00_)"/>
    <numFmt numFmtId="172" formatCode="0.0_)"/>
    <numFmt numFmtId="173" formatCode="0.00000"/>
    <numFmt numFmtId="174" formatCode="#,##0.00000_);[Red]\(#,##0.00000\)"/>
    <numFmt numFmtId="175" formatCode="_(* #,##0_);_(* \(#,##0\);_(* &quot;-&quot;??_);_(@_)"/>
    <numFmt numFmtId="176" formatCode="_(* #,##0.00000_);_(* \(#,##0.00000\);_(* &quot;-&quot;??_);_(@_)"/>
    <numFmt numFmtId="177" formatCode="0.00000_);\(0.00000\)"/>
    <numFmt numFmtId="178" formatCode="_(* #,##0.0000000000_);_(* \(#,##0.0000000000\);_(* &quot;-&quot;??_);_(@_)"/>
    <numFmt numFmtId="179" formatCode="_(* #,##0.00000000000_);_(* \(#,##0.00000000000\);_(* &quot;-&quot;??_);_(@_)"/>
  </numFmts>
  <fonts count="3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12"/>
      <name val="Arial"/>
      <family val="2"/>
    </font>
    <font>
      <sz val="8"/>
      <color indexed="12"/>
      <name val="Arial"/>
      <family val="2"/>
    </font>
    <font>
      <u/>
      <sz val="8"/>
      <name val="Arial"/>
      <family val="2"/>
    </font>
    <font>
      <sz val="8"/>
      <name val="Arial MT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u/>
      <sz val="8"/>
      <color indexed="8"/>
      <name val="Arial"/>
      <family val="2"/>
    </font>
    <font>
      <u/>
      <sz val="8"/>
      <name val="Arial MT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color indexed="8"/>
      <name val="Arial MT"/>
    </font>
    <font>
      <sz val="8"/>
      <color indexed="17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name val="MS Sans Serif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u/>
      <sz val="8"/>
      <name val="Arial"/>
      <family val="2"/>
    </font>
    <font>
      <sz val="8"/>
      <color rgb="FF0000FF"/>
      <name val="Calibri"/>
      <family val="2"/>
      <scheme val="minor"/>
    </font>
    <font>
      <sz val="8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164" fontId="18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3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8" fontId="2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4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29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quotePrefix="1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7" fontId="3" fillId="0" borderId="0" xfId="0" applyNumberFormat="1" applyFont="1" applyProtection="1"/>
    <xf numFmtId="0" fontId="3" fillId="0" borderId="0" xfId="0" applyFont="1" applyAlignment="1">
      <alignment horizontal="fill"/>
    </xf>
    <xf numFmtId="7" fontId="4" fillId="0" borderId="0" xfId="0" applyNumberFormat="1" applyFont="1" applyProtection="1"/>
    <xf numFmtId="170" fontId="4" fillId="0" borderId="0" xfId="0" applyNumberFormat="1" applyFont="1" applyProtection="1"/>
    <xf numFmtId="37" fontId="4" fillId="0" borderId="0" xfId="0" applyNumberFormat="1" applyFont="1" applyProtection="1"/>
    <xf numFmtId="0" fontId="8" fillId="0" borderId="0" xfId="0" applyFont="1"/>
    <xf numFmtId="0" fontId="3" fillId="0" borderId="0" xfId="0" quotePrefix="1" applyFont="1" applyAlignment="1">
      <alignment horizontal="center"/>
    </xf>
    <xf numFmtId="0" fontId="9" fillId="0" borderId="0" xfId="0" applyFont="1"/>
    <xf numFmtId="0" fontId="11" fillId="0" borderId="0" xfId="0" applyFont="1"/>
    <xf numFmtId="37" fontId="3" fillId="0" borderId="0" xfId="0" applyNumberFormat="1" applyFont="1" applyAlignment="1" applyProtection="1">
      <alignment horizontal="center"/>
    </xf>
    <xf numFmtId="0" fontId="10" fillId="0" borderId="0" xfId="0" applyFont="1" applyAlignment="1">
      <alignment horizontal="fill"/>
    </xf>
    <xf numFmtId="170" fontId="15" fillId="0" borderId="0" xfId="0" applyNumberFormat="1" applyFont="1" applyProtection="1"/>
    <xf numFmtId="0" fontId="15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/>
    </xf>
    <xf numFmtId="7" fontId="15" fillId="0" borderId="0" xfId="0" applyNumberFormat="1" applyFont="1" applyProtection="1"/>
    <xf numFmtId="7" fontId="4" fillId="0" borderId="0" xfId="0" applyNumberFormat="1" applyFont="1" applyFill="1"/>
    <xf numFmtId="0" fontId="4" fillId="0" borderId="0" xfId="0" applyFont="1" applyFill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fill"/>
    </xf>
    <xf numFmtId="37" fontId="16" fillId="0" borderId="0" xfId="0" applyNumberFormat="1" applyFont="1" applyAlignment="1" applyProtection="1">
      <alignment horizontal="center"/>
    </xf>
    <xf numFmtId="172" fontId="6" fillId="0" borderId="0" xfId="0" applyNumberFormat="1" applyFont="1" applyProtection="1"/>
    <xf numFmtId="172" fontId="15" fillId="0" borderId="0" xfId="0" applyNumberFormat="1" applyFont="1" applyProtection="1"/>
    <xf numFmtId="0" fontId="15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fill"/>
    </xf>
    <xf numFmtId="0" fontId="4" fillId="0" borderId="0" xfId="0" applyFont="1" applyFill="1" applyAlignment="1">
      <alignment horizontal="left"/>
    </xf>
    <xf numFmtId="37" fontId="4" fillId="0" borderId="0" xfId="0" applyNumberFormat="1" applyFont="1"/>
    <xf numFmtId="0" fontId="11" fillId="0" borderId="0" xfId="0" applyFont="1" applyFill="1"/>
    <xf numFmtId="0" fontId="13" fillId="0" borderId="0" xfId="0" applyFont="1" applyFill="1" applyAlignment="1">
      <alignment horizontal="centerContinuous"/>
    </xf>
    <xf numFmtId="0" fontId="11" fillId="0" borderId="0" xfId="0" applyFont="1" applyFill="1" applyAlignment="1">
      <alignment horizontal="center"/>
    </xf>
    <xf numFmtId="0" fontId="4" fillId="0" borderId="1" xfId="0" quotePrefix="1" applyFont="1" applyFill="1" applyBorder="1" applyAlignment="1" applyProtection="1">
      <alignment horizontal="center"/>
    </xf>
    <xf numFmtId="7" fontId="4" fillId="0" borderId="0" xfId="0" applyNumberFormat="1" applyFont="1"/>
    <xf numFmtId="38" fontId="4" fillId="0" borderId="0" xfId="0" applyNumberFormat="1" applyFont="1" applyFill="1" applyProtection="1"/>
    <xf numFmtId="38" fontId="4" fillId="0" borderId="0" xfId="0" applyNumberFormat="1" applyFont="1" applyFill="1"/>
    <xf numFmtId="166" fontId="4" fillId="0" borderId="0" xfId="0" applyNumberFormat="1" applyFont="1"/>
    <xf numFmtId="8" fontId="4" fillId="0" borderId="0" xfId="0" applyNumberFormat="1" applyFont="1"/>
    <xf numFmtId="0" fontId="4" fillId="0" borderId="0" xfId="0" applyNumberFormat="1" applyFont="1" applyProtection="1"/>
    <xf numFmtId="0" fontId="3" fillId="0" borderId="0" xfId="0" applyFont="1" applyAlignment="1"/>
    <xf numFmtId="0" fontId="3" fillId="0" borderId="1" xfId="0" applyFont="1" applyFill="1" applyBorder="1"/>
    <xf numFmtId="0" fontId="9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37" fontId="4" fillId="0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/>
    <xf numFmtId="7" fontId="4" fillId="0" borderId="0" xfId="0" applyNumberFormat="1" applyFont="1" applyFill="1" applyProtection="1"/>
    <xf numFmtId="8" fontId="4" fillId="0" borderId="0" xfId="0" applyNumberFormat="1" applyFont="1" applyProtection="1"/>
    <xf numFmtId="8" fontId="15" fillId="0" borderId="0" xfId="0" applyNumberFormat="1" applyFont="1" applyProtection="1"/>
    <xf numFmtId="8" fontId="4" fillId="0" borderId="0" xfId="0" applyNumberFormat="1" applyFont="1" applyFill="1" applyProtection="1"/>
    <xf numFmtId="8" fontId="4" fillId="0" borderId="0" xfId="0" applyNumberFormat="1" applyFont="1" applyAlignment="1">
      <alignment horizontal="right"/>
    </xf>
    <xf numFmtId="6" fontId="4" fillId="0" borderId="0" xfId="0" applyNumberFormat="1" applyFont="1" applyFill="1" applyProtection="1"/>
    <xf numFmtId="0" fontId="0" fillId="0" borderId="0" xfId="0" applyFill="1"/>
    <xf numFmtId="0" fontId="16" fillId="0" borderId="1" xfId="0" applyFont="1" applyBorder="1" applyAlignment="1">
      <alignment horizontal="left"/>
    </xf>
    <xf numFmtId="37" fontId="4" fillId="0" borderId="0" xfId="0" applyNumberFormat="1" applyFont="1" applyFill="1" applyProtection="1"/>
    <xf numFmtId="37" fontId="4" fillId="0" borderId="0" xfId="0" applyNumberFormat="1" applyFont="1" applyFill="1" applyAlignment="1" applyProtection="1">
      <alignment horizontal="left"/>
    </xf>
    <xf numFmtId="37" fontId="11" fillId="0" borderId="0" xfId="0" applyNumberFormat="1" applyFont="1" applyFill="1" applyProtection="1"/>
    <xf numFmtId="8" fontId="4" fillId="0" borderId="0" xfId="0" applyNumberFormat="1" applyFont="1" applyFill="1"/>
    <xf numFmtId="5" fontId="4" fillId="0" borderId="0" xfId="0" applyNumberFormat="1" applyFont="1" applyFill="1" applyProtection="1"/>
    <xf numFmtId="6" fontId="4" fillId="0" borderId="0" xfId="0" applyNumberFormat="1" applyFont="1" applyFill="1" applyBorder="1"/>
    <xf numFmtId="8" fontId="4" fillId="0" borderId="0" xfId="0" applyNumberFormat="1" applyFont="1" applyFill="1" applyBorder="1"/>
    <xf numFmtId="0" fontId="15" fillId="0" borderId="0" xfId="0" applyFont="1" applyFill="1" applyAlignment="1">
      <alignment horizontal="right"/>
    </xf>
    <xf numFmtId="37" fontId="15" fillId="0" borderId="0" xfId="0" applyNumberFormat="1" applyFont="1" applyFill="1" applyProtection="1"/>
    <xf numFmtId="0" fontId="3" fillId="0" borderId="1" xfId="0" applyFont="1" applyFill="1" applyBorder="1" applyAlignment="1">
      <alignment horizontal="left"/>
    </xf>
    <xf numFmtId="170" fontId="6" fillId="0" borderId="0" xfId="0" applyNumberFormat="1" applyFont="1" applyFill="1" applyProtection="1">
      <protection locked="0"/>
    </xf>
    <xf numFmtId="37" fontId="15" fillId="0" borderId="1" xfId="0" applyNumberFormat="1" applyFont="1" applyFill="1" applyBorder="1" applyProtection="1">
      <protection locked="0"/>
    </xf>
    <xf numFmtId="0" fontId="3" fillId="0" borderId="0" xfId="0" applyFont="1" applyFill="1" applyAlignment="1">
      <alignment horizontal="fill"/>
    </xf>
    <xf numFmtId="0" fontId="3" fillId="0" borderId="0" xfId="0" applyFont="1" applyFill="1" applyAlignment="1"/>
    <xf numFmtId="7" fontId="15" fillId="0" borderId="0" xfId="0" applyNumberFormat="1" applyFont="1"/>
    <xf numFmtId="8" fontId="4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 applyProtection="1">
      <alignment horizontal="center"/>
    </xf>
    <xf numFmtId="39" fontId="11" fillId="0" borderId="0" xfId="0" applyNumberFormat="1" applyFont="1" applyFill="1"/>
    <xf numFmtId="37" fontId="5" fillId="0" borderId="0" xfId="0" applyNumberFormat="1" applyFont="1" applyFill="1" applyProtection="1">
      <protection locked="0"/>
    </xf>
    <xf numFmtId="8" fontId="4" fillId="0" borderId="0" xfId="0" applyNumberFormat="1" applyFont="1" applyFill="1" applyBorder="1" applyProtection="1"/>
    <xf numFmtId="9" fontId="4" fillId="0" borderId="0" xfId="5" applyFont="1" applyFill="1"/>
    <xf numFmtId="40" fontId="4" fillId="0" borderId="0" xfId="3" applyNumberFormat="1" applyFont="1" applyFill="1"/>
    <xf numFmtId="8" fontId="4" fillId="0" borderId="0" xfId="3" applyNumberFormat="1" applyFont="1" applyFill="1" applyProtection="1"/>
    <xf numFmtId="43" fontId="4" fillId="0" borderId="0" xfId="2" applyFont="1" applyFill="1" applyProtection="1"/>
    <xf numFmtId="39" fontId="4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4" fillId="0" borderId="0" xfId="0" quotePrefix="1" applyFont="1" applyFill="1" applyBorder="1" applyAlignment="1">
      <alignment horizontal="center"/>
    </xf>
    <xf numFmtId="39" fontId="11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fill"/>
    </xf>
    <xf numFmtId="0" fontId="11" fillId="0" borderId="1" xfId="0" applyFont="1" applyFill="1" applyBorder="1" applyAlignment="1" applyProtection="1">
      <alignment horizontal="center"/>
    </xf>
    <xf numFmtId="39" fontId="4" fillId="0" borderId="1" xfId="0" quotePrefix="1" applyNumberFormat="1" applyFont="1" applyFill="1" applyBorder="1" applyAlignment="1" applyProtection="1">
      <alignment horizontal="center"/>
    </xf>
    <xf numFmtId="0" fontId="4" fillId="0" borderId="0" xfId="0" quotePrefix="1" applyFont="1" applyFill="1" applyBorder="1" applyAlignment="1">
      <alignment horizontal="fill"/>
    </xf>
    <xf numFmtId="37" fontId="4" fillId="0" borderId="0" xfId="0" applyNumberFormat="1" applyFont="1" applyFill="1" applyBorder="1" applyProtection="1"/>
    <xf numFmtId="0" fontId="4" fillId="0" borderId="0" xfId="0" quotePrefix="1" applyFont="1" applyFill="1" applyAlignment="1">
      <alignment horizontal="left"/>
    </xf>
    <xf numFmtId="3" fontId="4" fillId="0" borderId="0" xfId="0" applyNumberFormat="1" applyFont="1" applyFill="1"/>
    <xf numFmtId="0" fontId="7" fillId="0" borderId="0" xfId="0" quotePrefix="1" applyFont="1" applyFill="1" applyAlignment="1">
      <alignment horizontal="left"/>
    </xf>
    <xf numFmtId="164" fontId="4" fillId="0" borderId="0" xfId="0" applyNumberFormat="1" applyFont="1" applyFill="1" applyAlignment="1" applyProtection="1">
      <alignment horizontal="center"/>
    </xf>
    <xf numFmtId="44" fontId="4" fillId="0" borderId="0" xfId="3" applyFont="1" applyFill="1" applyProtection="1"/>
    <xf numFmtId="40" fontId="4" fillId="0" borderId="0" xfId="0" applyNumberFormat="1" applyFont="1" applyFill="1"/>
    <xf numFmtId="40" fontId="4" fillId="0" borderId="0" xfId="2" applyNumberFormat="1" applyFont="1" applyFill="1"/>
    <xf numFmtId="5" fontId="4" fillId="0" borderId="0" xfId="0" applyNumberFormat="1" applyFont="1" applyFill="1"/>
    <xf numFmtId="0" fontId="5" fillId="0" borderId="0" xfId="0" applyFont="1" applyFill="1"/>
    <xf numFmtId="37" fontId="15" fillId="0" borderId="0" xfId="0" applyNumberFormat="1" applyFont="1" applyFill="1" applyBorder="1" applyProtection="1">
      <protection locked="0"/>
    </xf>
    <xf numFmtId="10" fontId="4" fillId="0" borderId="0" xfId="0" applyNumberFormat="1" applyFont="1" applyFill="1"/>
    <xf numFmtId="5" fontId="4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/>
    <xf numFmtId="171" fontId="4" fillId="0" borderId="0" xfId="0" applyNumberFormat="1" applyFont="1" applyFill="1"/>
    <xf numFmtId="43" fontId="4" fillId="0" borderId="0" xfId="2" applyFont="1" applyFill="1"/>
    <xf numFmtId="176" fontId="4" fillId="0" borderId="0" xfId="0" applyNumberFormat="1" applyFont="1" applyFill="1" applyProtection="1"/>
    <xf numFmtId="173" fontId="4" fillId="0" borderId="0" xfId="0" applyNumberFormat="1" applyFont="1" applyFill="1"/>
    <xf numFmtId="175" fontId="4" fillId="0" borderId="0" xfId="2" applyNumberFormat="1" applyFont="1" applyFill="1" applyBorder="1"/>
    <xf numFmtId="0" fontId="16" fillId="0" borderId="0" xfId="0" applyFont="1" applyFill="1" applyBorder="1" applyAlignment="1"/>
    <xf numFmtId="0" fontId="4" fillId="0" borderId="0" xfId="0" applyFont="1" applyFill="1" applyAlignment="1">
      <alignment horizontal="right"/>
    </xf>
    <xf numFmtId="175" fontId="4" fillId="0" borderId="0" xfId="2" applyNumberFormat="1" applyFont="1" applyFill="1" applyProtection="1"/>
    <xf numFmtId="0" fontId="8" fillId="0" borderId="0" xfId="0" applyFont="1" applyFill="1" applyBorder="1"/>
    <xf numFmtId="8" fontId="4" fillId="0" borderId="0" xfId="0" applyNumberFormat="1" applyFont="1" applyFill="1" applyBorder="1" applyAlignment="1">
      <alignment horizontal="center"/>
    </xf>
    <xf numFmtId="174" fontId="4" fillId="0" borderId="0" xfId="0" applyNumberFormat="1" applyFont="1" applyFill="1"/>
    <xf numFmtId="8" fontId="3" fillId="0" borderId="0" xfId="0" applyNumberFormat="1" applyFont="1" applyAlignment="1"/>
    <xf numFmtId="164" fontId="11" fillId="0" borderId="0" xfId="0" applyNumberFormat="1" applyFont="1" applyFill="1" applyAlignment="1" applyProtection="1">
      <alignment horizontal="center"/>
    </xf>
    <xf numFmtId="165" fontId="15" fillId="0" borderId="0" xfId="0" applyNumberFormat="1" applyFont="1" applyProtection="1"/>
    <xf numFmtId="3" fontId="15" fillId="0" borderId="0" xfId="0" applyNumberFormat="1" applyFont="1" applyAlignment="1" applyProtection="1"/>
    <xf numFmtId="3" fontId="15" fillId="0" borderId="1" xfId="0" applyNumberFormat="1" applyFont="1" applyBorder="1" applyAlignment="1" applyProtection="1"/>
    <xf numFmtId="37" fontId="16" fillId="0" borderId="0" xfId="0" applyNumberFormat="1" applyFont="1" applyAlignment="1" applyProtection="1"/>
    <xf numFmtId="175" fontId="15" fillId="0" borderId="0" xfId="2" applyNumberFormat="1" applyFont="1" applyProtection="1"/>
    <xf numFmtId="165" fontId="15" fillId="0" borderId="1" xfId="0" applyNumberFormat="1" applyFont="1" applyBorder="1" applyProtection="1"/>
    <xf numFmtId="0" fontId="3" fillId="0" borderId="0" xfId="0" applyFont="1" applyFill="1" applyBorder="1" applyAlignment="1">
      <alignment horizontal="left"/>
    </xf>
    <xf numFmtId="165" fontId="15" fillId="0" borderId="0" xfId="0" applyNumberFormat="1" applyFont="1" applyBorder="1" applyProtection="1"/>
    <xf numFmtId="175" fontId="15" fillId="0" borderId="0" xfId="2" applyNumberFormat="1" applyFont="1" applyBorder="1" applyProtection="1"/>
    <xf numFmtId="8" fontId="4" fillId="0" borderId="0" xfId="0" applyNumberFormat="1" applyFont="1" applyFill="1" applyBorder="1" applyAlignment="1">
      <alignment horizontal="fill"/>
    </xf>
    <xf numFmtId="40" fontId="4" fillId="0" borderId="0" xfId="2" applyNumberFormat="1" applyFont="1" applyFill="1" applyProtection="1"/>
    <xf numFmtId="40" fontId="4" fillId="0" borderId="0" xfId="0" applyNumberFormat="1" applyFont="1" applyFill="1" applyProtection="1">
      <protection locked="0"/>
    </xf>
    <xf numFmtId="0" fontId="8" fillId="0" borderId="1" xfId="0" quotePrefix="1" applyFont="1" applyFill="1" applyBorder="1" applyAlignment="1">
      <alignment horizontal="center"/>
    </xf>
    <xf numFmtId="0" fontId="19" fillId="0" borderId="1" xfId="0" quotePrefix="1" applyFont="1" applyFill="1" applyBorder="1" applyAlignment="1">
      <alignment horizontal="center"/>
    </xf>
    <xf numFmtId="0" fontId="14" fillId="0" borderId="1" xfId="0" quotePrefix="1" applyFont="1" applyFill="1" applyBorder="1" applyAlignment="1">
      <alignment horizontal="center"/>
    </xf>
    <xf numFmtId="0" fontId="4" fillId="0" borderId="0" xfId="0" quotePrefix="1" applyFont="1" applyFill="1" applyBorder="1" applyAlignment="1">
      <alignment horizontal="center"/>
    </xf>
    <xf numFmtId="8" fontId="4" fillId="0" borderId="6" xfId="0" quotePrefix="1" applyNumberFormat="1" applyFont="1" applyFill="1" applyBorder="1" applyAlignment="1">
      <alignment horizontal="left"/>
    </xf>
    <xf numFmtId="8" fontId="4" fillId="0" borderId="7" xfId="0" applyNumberFormat="1" applyFont="1" applyFill="1" applyBorder="1" applyAlignment="1">
      <alignment horizontal="left"/>
    </xf>
    <xf numFmtId="167" fontId="4" fillId="0" borderId="8" xfId="5" applyNumberFormat="1" applyFont="1" applyFill="1" applyBorder="1"/>
    <xf numFmtId="0" fontId="4" fillId="0" borderId="4" xfId="0" applyFont="1" applyFill="1" applyBorder="1"/>
    <xf numFmtId="8" fontId="4" fillId="0" borderId="4" xfId="0" applyNumberFormat="1" applyFont="1" applyFill="1" applyBorder="1" applyAlignment="1">
      <alignment horizontal="left"/>
    </xf>
    <xf numFmtId="8" fontId="4" fillId="0" borderId="8" xfId="0" applyNumberFormat="1" applyFont="1" applyFill="1" applyBorder="1" applyAlignment="1">
      <alignment horizontal="left"/>
    </xf>
    <xf numFmtId="167" fontId="4" fillId="0" borderId="0" xfId="5" applyNumberFormat="1" applyFont="1" applyFill="1" applyBorder="1"/>
    <xf numFmtId="8" fontId="4" fillId="0" borderId="3" xfId="0" applyNumberFormat="1" applyFont="1" applyFill="1" applyBorder="1" applyAlignment="1"/>
    <xf numFmtId="0" fontId="4" fillId="0" borderId="5" xfId="0" applyFont="1" applyFill="1" applyBorder="1"/>
    <xf numFmtId="8" fontId="20" fillId="0" borderId="0" xfId="0" applyNumberFormat="1" applyFont="1" applyFill="1" applyBorder="1"/>
    <xf numFmtId="0" fontId="4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fill"/>
    </xf>
    <xf numFmtId="37" fontId="4" fillId="0" borderId="1" xfId="0" applyNumberFormat="1" applyFont="1" applyFill="1" applyBorder="1"/>
    <xf numFmtId="8" fontId="4" fillId="0" borderId="0" xfId="0" applyNumberFormat="1" applyFont="1" applyAlignment="1"/>
    <xf numFmtId="0" fontId="3" fillId="0" borderId="0" xfId="0" applyFont="1" applyFill="1" applyBorder="1" applyAlignment="1"/>
    <xf numFmtId="7" fontId="5" fillId="0" borderId="0" xfId="0" applyNumberFormat="1" applyFont="1" applyProtection="1"/>
    <xf numFmtId="8" fontId="4" fillId="0" borderId="0" xfId="0" applyNumberFormat="1" applyFont="1" applyAlignment="1" applyProtection="1"/>
    <xf numFmtId="37" fontId="3" fillId="0" borderId="0" xfId="0" applyNumberFormat="1" applyFont="1" applyFill="1" applyAlignment="1" applyProtection="1">
      <alignment horizontal="center"/>
    </xf>
    <xf numFmtId="37" fontId="3" fillId="0" borderId="0" xfId="0" applyNumberFormat="1" applyFont="1" applyFill="1" applyAlignment="1">
      <alignment horizontal="center"/>
    </xf>
    <xf numFmtId="38" fontId="4" fillId="0" borderId="1" xfId="0" applyNumberFormat="1" applyFont="1" applyFill="1" applyBorder="1"/>
    <xf numFmtId="8" fontId="4" fillId="0" borderId="0" xfId="0" applyNumberFormat="1" applyFont="1" applyFill="1" applyAlignment="1"/>
    <xf numFmtId="37" fontId="4" fillId="0" borderId="1" xfId="0" applyNumberFormat="1" applyFont="1" applyFill="1" applyBorder="1" applyProtection="1">
      <protection locked="0"/>
    </xf>
    <xf numFmtId="38" fontId="4" fillId="0" borderId="0" xfId="0" applyNumberFormat="1" applyFont="1" applyFill="1" applyProtection="1">
      <protection locked="0"/>
    </xf>
    <xf numFmtId="37" fontId="4" fillId="0" borderId="0" xfId="0" applyNumberFormat="1" applyFont="1" applyFill="1" applyProtection="1">
      <protection locked="0"/>
    </xf>
    <xf numFmtId="175" fontId="4" fillId="0" borderId="0" xfId="2" applyNumberFormat="1" applyFont="1" applyFill="1"/>
    <xf numFmtId="0" fontId="3" fillId="0" borderId="0" xfId="0" quotePrefix="1" applyFont="1" applyFill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</xf>
    <xf numFmtId="39" fontId="4" fillId="0" borderId="0" xfId="0" applyNumberFormat="1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39" fontId="4" fillId="0" borderId="0" xfId="0" applyNumberFormat="1" applyFont="1" applyFill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/>
    </xf>
    <xf numFmtId="0" fontId="11" fillId="0" borderId="1" xfId="0" quotePrefix="1" applyFont="1" applyFill="1" applyBorder="1" applyAlignment="1" applyProtection="1">
      <alignment horizontal="center"/>
    </xf>
    <xf numFmtId="173" fontId="9" fillId="0" borderId="0" xfId="0" applyNumberFormat="1" applyFont="1" applyBorder="1" applyProtection="1">
      <protection locked="0"/>
    </xf>
    <xf numFmtId="176" fontId="4" fillId="0" borderId="0" xfId="2" applyNumberFormat="1" applyFont="1" applyFill="1" applyBorder="1"/>
    <xf numFmtId="5" fontId="4" fillId="0" borderId="0" xfId="0" applyNumberFormat="1" applyFont="1" applyFill="1" applyBorder="1"/>
    <xf numFmtId="1" fontId="4" fillId="0" borderId="0" xfId="0" applyNumberFormat="1" applyFont="1" applyFill="1" applyBorder="1"/>
    <xf numFmtId="170" fontId="4" fillId="0" borderId="0" xfId="0" applyNumberFormat="1" applyFont="1" applyFill="1" applyBorder="1" applyProtection="1"/>
    <xf numFmtId="177" fontId="22" fillId="0" borderId="0" xfId="0" applyNumberFormat="1" applyFont="1" applyFill="1"/>
    <xf numFmtId="177" fontId="22" fillId="0" borderId="0" xfId="0" applyNumberFormat="1" applyFont="1" applyAlignment="1">
      <alignment horizontal="center"/>
    </xf>
    <xf numFmtId="177" fontId="22" fillId="0" borderId="0" xfId="0" applyNumberFormat="1" applyFont="1" applyFill="1" applyAlignment="1">
      <alignment horizontal="center"/>
    </xf>
    <xf numFmtId="177" fontId="22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8" fontId="4" fillId="0" borderId="0" xfId="0" applyNumberFormat="1" applyFont="1" applyFill="1" applyBorder="1" applyAlignment="1">
      <alignment horizontal="left"/>
    </xf>
    <xf numFmtId="43" fontId="4" fillId="0" borderId="0" xfId="2" applyNumberFormat="1" applyFont="1" applyFill="1" applyBorder="1"/>
    <xf numFmtId="43" fontId="4" fillId="0" borderId="0" xfId="2" applyNumberFormat="1" applyFont="1" applyFill="1"/>
    <xf numFmtId="8" fontId="4" fillId="0" borderId="0" xfId="0" quotePrefix="1" applyNumberFormat="1" applyFont="1" applyFill="1" applyBorder="1" applyAlignment="1">
      <alignment horizontal="left"/>
    </xf>
    <xf numFmtId="8" fontId="4" fillId="0" borderId="2" xfId="0" applyNumberFormat="1" applyFont="1" applyFill="1" applyBorder="1" applyProtection="1">
      <protection locked="0"/>
    </xf>
    <xf numFmtId="8" fontId="4" fillId="0" borderId="8" xfId="0" quotePrefix="1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/>
    </xf>
    <xf numFmtId="175" fontId="4" fillId="0" borderId="0" xfId="0" applyNumberFormat="1" applyFont="1" applyFill="1"/>
    <xf numFmtId="169" fontId="4" fillId="0" borderId="0" xfId="0" applyNumberFormat="1" applyFont="1" applyFill="1" applyProtection="1"/>
    <xf numFmtId="169" fontId="4" fillId="0" borderId="0" xfId="0" applyNumberFormat="1" applyFont="1" applyFill="1"/>
    <xf numFmtId="169" fontId="9" fillId="0" borderId="0" xfId="0" applyNumberFormat="1" applyFont="1" applyFill="1"/>
    <xf numFmtId="166" fontId="4" fillId="0" borderId="0" xfId="3" applyNumberFormat="1" applyFont="1" applyFill="1"/>
    <xf numFmtId="169" fontId="4" fillId="0" borderId="0" xfId="2" applyNumberFormat="1" applyFont="1" applyFill="1" applyProtection="1"/>
    <xf numFmtId="169" fontId="4" fillId="0" borderId="0" xfId="3" applyNumberFormat="1" applyFont="1" applyFill="1" applyProtection="1"/>
    <xf numFmtId="169" fontId="11" fillId="0" borderId="0" xfId="2" applyNumberFormat="1" applyFont="1" applyFill="1" applyProtection="1"/>
    <xf numFmtId="6" fontId="4" fillId="0" borderId="0" xfId="3" applyNumberFormat="1" applyFont="1" applyFill="1" applyProtection="1"/>
    <xf numFmtId="0" fontId="3" fillId="0" borderId="0" xfId="0" applyFont="1" applyFill="1" applyBorder="1" applyAlignment="1">
      <alignment horizontal="center"/>
    </xf>
    <xf numFmtId="178" fontId="4" fillId="0" borderId="0" xfId="2" applyNumberFormat="1" applyFont="1" applyFill="1" applyBorder="1"/>
    <xf numFmtId="179" fontId="4" fillId="0" borderId="0" xfId="2" applyNumberFormat="1" applyFont="1" applyFill="1" applyBorder="1"/>
    <xf numFmtId="10" fontId="3" fillId="0" borderId="0" xfId="5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7" fontId="15" fillId="0" borderId="0" xfId="0" applyNumberFormat="1" applyFont="1" applyFill="1" applyProtection="1"/>
    <xf numFmtId="8" fontId="21" fillId="0" borderId="0" xfId="0" applyNumberFormat="1" applyFont="1"/>
    <xf numFmtId="0" fontId="21" fillId="0" borderId="0" xfId="0" applyFont="1" applyFill="1"/>
    <xf numFmtId="40" fontId="21" fillId="0" borderId="0" xfId="2" applyNumberFormat="1" applyFont="1" applyFill="1"/>
    <xf numFmtId="40" fontId="21" fillId="0" borderId="0" xfId="0" applyNumberFormat="1" applyFont="1" applyFill="1"/>
    <xf numFmtId="174" fontId="21" fillId="0" borderId="0" xfId="2" applyNumberFormat="1" applyFont="1" applyFill="1"/>
    <xf numFmtId="174" fontId="21" fillId="0" borderId="0" xfId="0" applyNumberFormat="1" applyFont="1" applyFill="1"/>
    <xf numFmtId="40" fontId="21" fillId="0" borderId="0" xfId="3" applyNumberFormat="1" applyFont="1" applyFill="1"/>
    <xf numFmtId="39" fontId="21" fillId="0" borderId="0" xfId="0" applyNumberFormat="1" applyFont="1" applyFill="1"/>
    <xf numFmtId="37" fontId="21" fillId="0" borderId="0" xfId="0" applyNumberFormat="1" applyFont="1" applyFill="1" applyProtection="1"/>
    <xf numFmtId="173" fontId="21" fillId="0" borderId="0" xfId="0" applyNumberFormat="1" applyFont="1" applyFill="1"/>
    <xf numFmtId="177" fontId="21" fillId="0" borderId="0" xfId="0" applyNumberFormat="1" applyFont="1" applyFill="1"/>
    <xf numFmtId="0" fontId="3" fillId="0" borderId="0" xfId="0" applyFont="1" applyAlignment="1">
      <alignment horizontal="center"/>
    </xf>
    <xf numFmtId="0" fontId="11" fillId="0" borderId="1" xfId="0" applyFont="1" applyFill="1" applyBorder="1" applyAlignment="1">
      <alignment horizontal="center"/>
    </xf>
    <xf numFmtId="6" fontId="4" fillId="0" borderId="0" xfId="2" applyNumberFormat="1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20"/>
    <xf numFmtId="44" fontId="15" fillId="0" borderId="0" xfId="0" applyNumberFormat="1" applyFont="1" applyProtection="1"/>
    <xf numFmtId="44" fontId="4" fillId="0" borderId="0" xfId="0" applyNumberFormat="1" applyFont="1" applyFill="1"/>
    <xf numFmtId="43" fontId="4" fillId="0" borderId="0" xfId="2" applyFont="1"/>
    <xf numFmtId="44" fontId="4" fillId="0" borderId="0" xfId="0" applyNumberFormat="1" applyFont="1"/>
    <xf numFmtId="167" fontId="4" fillId="0" borderId="0" xfId="5" applyNumberFormat="1" applyFont="1" applyFill="1"/>
    <xf numFmtId="0" fontId="4" fillId="0" borderId="2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quotePrefix="1" applyFont="1" applyFill="1" applyAlignment="1" applyProtection="1">
      <protection locked="0"/>
    </xf>
    <xf numFmtId="0" fontId="22" fillId="0" borderId="0" xfId="20" applyFont="1"/>
    <xf numFmtId="0" fontId="22" fillId="0" borderId="0" xfId="20" applyFont="1" applyAlignment="1">
      <alignment horizontal="center"/>
    </xf>
    <xf numFmtId="0" fontId="26" fillId="0" borderId="0" xfId="20" applyFont="1"/>
    <xf numFmtId="166" fontId="26" fillId="0" borderId="0" xfId="20" applyNumberFormat="1" applyFont="1"/>
    <xf numFmtId="0" fontId="1" fillId="0" borderId="1" xfId="20" applyBorder="1"/>
    <xf numFmtId="0" fontId="26" fillId="0" borderId="1" xfId="20" applyFont="1" applyBorder="1"/>
    <xf numFmtId="0" fontId="22" fillId="0" borderId="1" xfId="20" applyFont="1" applyBorder="1" applyAlignment="1">
      <alignment horizontal="center"/>
    </xf>
    <xf numFmtId="0" fontId="22" fillId="0" borderId="1" xfId="20" applyFont="1" applyBorder="1"/>
    <xf numFmtId="9" fontId="1" fillId="0" borderId="0" xfId="5" applyFont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37" fontId="16" fillId="0" borderId="0" xfId="0" applyNumberFormat="1" applyFont="1" applyAlignment="1" applyProtection="1">
      <alignment horizontal="right"/>
    </xf>
    <xf numFmtId="37" fontId="3" fillId="0" borderId="0" xfId="0" applyNumberFormat="1" applyFont="1" applyAlignment="1" applyProtection="1">
      <alignment horizontal="right"/>
    </xf>
    <xf numFmtId="0" fontId="3" fillId="0" borderId="0" xfId="0" applyFont="1" applyAlignment="1">
      <alignment horizontal="center"/>
    </xf>
    <xf numFmtId="0" fontId="27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wrapText="1"/>
    </xf>
    <xf numFmtId="166" fontId="28" fillId="0" borderId="0" xfId="20" applyNumberFormat="1" applyFont="1"/>
    <xf numFmtId="0" fontId="28" fillId="0" borderId="0" xfId="20" applyFont="1"/>
    <xf numFmtId="166" fontId="28" fillId="0" borderId="0" xfId="20" applyNumberFormat="1" applyFont="1" applyFill="1"/>
    <xf numFmtId="44" fontId="28" fillId="0" borderId="0" xfId="20" applyNumberFormat="1" applyFont="1"/>
    <xf numFmtId="7" fontId="21" fillId="0" borderId="0" xfId="0" applyNumberFormat="1" applyFont="1" applyFill="1" applyProtection="1"/>
    <xf numFmtId="7" fontId="21" fillId="0" borderId="0" xfId="0" applyNumberFormat="1" applyFont="1" applyProtection="1"/>
    <xf numFmtId="8" fontId="21" fillId="0" borderId="0" xfId="0" applyNumberFormat="1" applyFont="1" applyFill="1" applyProtection="1"/>
    <xf numFmtId="43" fontId="21" fillId="0" borderId="0" xfId="0" applyNumberFormat="1" applyFont="1" applyProtection="1"/>
    <xf numFmtId="8" fontId="21" fillId="0" borderId="0" xfId="0" applyNumberFormat="1" applyFont="1" applyAlignment="1"/>
    <xf numFmtId="8" fontId="21" fillId="0" borderId="0" xfId="0" applyNumberFormat="1" applyFont="1" applyAlignment="1" applyProtection="1"/>
    <xf numFmtId="8" fontId="21" fillId="0" borderId="0" xfId="0" applyNumberFormat="1" applyFont="1" applyFill="1"/>
    <xf numFmtId="8" fontId="21" fillId="0" borderId="0" xfId="0" applyNumberFormat="1" applyFont="1" applyAlignment="1">
      <alignment horizontal="right"/>
    </xf>
    <xf numFmtId="7" fontId="21" fillId="0" borderId="0" xfId="3" applyNumberFormat="1" applyFont="1"/>
    <xf numFmtId="7" fontId="21" fillId="0" borderId="0" xfId="0" applyNumberFormat="1" applyFont="1"/>
    <xf numFmtId="8" fontId="21" fillId="0" borderId="0" xfId="0" applyNumberFormat="1" applyFont="1" applyProtection="1"/>
    <xf numFmtId="168" fontId="21" fillId="0" borderId="0" xfId="5" applyNumberFormat="1" applyFont="1" applyFill="1" applyProtection="1"/>
    <xf numFmtId="168" fontId="21" fillId="0" borderId="0" xfId="5" applyNumberFormat="1" applyFont="1" applyFill="1"/>
    <xf numFmtId="37" fontId="29" fillId="0" borderId="0" xfId="0" applyNumberFormat="1" applyFont="1" applyFill="1" applyProtection="1"/>
    <xf numFmtId="170" fontId="21" fillId="0" borderId="0" xfId="0" applyNumberFormat="1" applyFont="1" applyFill="1" applyBorder="1" applyProtection="1"/>
    <xf numFmtId="37" fontId="21" fillId="0" borderId="0" xfId="0" applyNumberFormat="1" applyFont="1" applyFill="1" applyBorder="1" applyProtection="1"/>
    <xf numFmtId="37" fontId="22" fillId="0" borderId="0" xfId="0" applyNumberFormat="1" applyFont="1" applyFill="1" applyProtection="1"/>
    <xf numFmtId="0" fontId="22" fillId="0" borderId="0" xfId="0" applyFont="1" applyFill="1"/>
    <xf numFmtId="0" fontId="22" fillId="0" borderId="0" xfId="0" applyFont="1" applyFill="1" applyAlignment="1">
      <alignment horizontal="left"/>
    </xf>
    <xf numFmtId="8" fontId="28" fillId="0" borderId="0" xfId="20" applyNumberFormat="1" applyFont="1"/>
    <xf numFmtId="166" fontId="4" fillId="0" borderId="0" xfId="0" applyNumberFormat="1" applyFont="1" applyFill="1"/>
    <xf numFmtId="166" fontId="22" fillId="0" borderId="0" xfId="0" applyNumberFormat="1" applyFont="1" applyFill="1"/>
    <xf numFmtId="0" fontId="21" fillId="0" borderId="0" xfId="0" applyFont="1" applyAlignment="1">
      <alignment wrapText="1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38" fontId="3" fillId="0" borderId="0" xfId="2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0" xfId="0" quotePrefix="1" applyFont="1" applyFill="1" applyAlignment="1" applyProtection="1">
      <alignment horizontal="center"/>
      <protection locked="0"/>
    </xf>
    <xf numFmtId="0" fontId="3" fillId="0" borderId="0" xfId="0" quotePrefix="1" applyFont="1" applyAlignment="1">
      <alignment horizontal="center"/>
    </xf>
    <xf numFmtId="0" fontId="25" fillId="0" borderId="0" xfId="20" applyFont="1" applyAlignment="1">
      <alignment horizontal="center"/>
    </xf>
  </cellXfs>
  <cellStyles count="21">
    <cellStyle name="ariel" xfId="1" xr:uid="{00000000-0005-0000-0000-000000000000}"/>
    <cellStyle name="Comma" xfId="2" builtinId="3"/>
    <cellStyle name="Comma 2" xfId="8" xr:uid="{00000000-0005-0000-0000-000002000000}"/>
    <cellStyle name="Comma 2 2 2" xfId="13" xr:uid="{00000000-0005-0000-0000-000003000000}"/>
    <cellStyle name="Comma 3" xfId="11" xr:uid="{00000000-0005-0000-0000-000004000000}"/>
    <cellStyle name="Comma 4" xfId="15" xr:uid="{00000000-0005-0000-0000-000005000000}"/>
    <cellStyle name="Comma 4 2" xfId="19" xr:uid="{F6102ABA-3BE6-457D-B72D-9E1C077C1F7D}"/>
    <cellStyle name="Currency" xfId="3" builtinId="4"/>
    <cellStyle name="Currency 2" xfId="4" xr:uid="{00000000-0005-0000-0000-000007000000}"/>
    <cellStyle name="Currency 3" xfId="10" xr:uid="{00000000-0005-0000-0000-000008000000}"/>
    <cellStyle name="Currency 5" xfId="9" xr:uid="{00000000-0005-0000-0000-000009000000}"/>
    <cellStyle name="Normal" xfId="0" builtinId="0"/>
    <cellStyle name="Normal 2" xfId="6" xr:uid="{00000000-0005-0000-0000-00000B000000}"/>
    <cellStyle name="Normal 3" xfId="7" xr:uid="{00000000-0005-0000-0000-00000C000000}"/>
    <cellStyle name="Normal 3 2" xfId="14" xr:uid="{00000000-0005-0000-0000-00000D000000}"/>
    <cellStyle name="Normal 3 3" xfId="17" xr:uid="{F181E60A-F02C-4E6D-B7E1-5A9B514773CD}"/>
    <cellStyle name="Normal 4" xfId="20" xr:uid="{570FE457-38F4-4D9F-B53A-0D27F1AE084C}"/>
    <cellStyle name="Percent" xfId="5" builtinId="5"/>
    <cellStyle name="Percent 2" xfId="12" xr:uid="{00000000-0005-0000-0000-000010000000}"/>
    <cellStyle name="Percent 3" xfId="16" xr:uid="{00000000-0005-0000-0000-000011000000}"/>
    <cellStyle name="Percent 3 2" xfId="18" xr:uid="{9A72D6E4-035B-48EC-9C7C-E60D3A9FC718}"/>
  </cellStyles>
  <dxfs count="0"/>
  <tableStyles count="0" defaultTableStyle="TableStyleMedium9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1B1AA-5B64-4F00-B821-BD7D57B8A35F}">
  <sheetPr>
    <pageSetUpPr fitToPage="1"/>
  </sheetPr>
  <dimension ref="A1:D37"/>
  <sheetViews>
    <sheetView zoomScale="130" zoomScaleNormal="130" zoomScaleSheetLayoutView="145" workbookViewId="0">
      <selection activeCell="A3" sqref="A3:B3"/>
    </sheetView>
  </sheetViews>
  <sheetFormatPr defaultColWidth="9.28515625" defaultRowHeight="11.25"/>
  <cols>
    <col min="1" max="1" width="5.5703125" style="1" customWidth="1"/>
    <col min="2" max="2" width="99.7109375" style="2" customWidth="1"/>
    <col min="3" max="3" width="23.28515625" style="2" customWidth="1"/>
    <col min="4" max="16384" width="9.28515625" style="2"/>
  </cols>
  <sheetData>
    <row r="1" spans="1:4">
      <c r="A1" s="288" t="s">
        <v>231</v>
      </c>
      <c r="B1" s="288"/>
    </row>
    <row r="2" spans="1:4">
      <c r="A2" s="288" t="s">
        <v>233</v>
      </c>
      <c r="B2" s="288"/>
      <c r="C2" s="48"/>
      <c r="D2" s="48"/>
    </row>
    <row r="3" spans="1:4">
      <c r="A3" s="289" t="s">
        <v>280</v>
      </c>
      <c r="B3" s="289"/>
      <c r="C3" s="48"/>
      <c r="D3" s="48"/>
    </row>
    <row r="4" spans="1:4">
      <c r="A4" s="36"/>
      <c r="B4" s="4"/>
      <c r="C4" s="48"/>
      <c r="D4" s="48"/>
    </row>
    <row r="5" spans="1:4">
      <c r="A5" s="290" t="s">
        <v>265</v>
      </c>
      <c r="B5" s="290"/>
    </row>
    <row r="6" spans="1:4">
      <c r="A6" s="257"/>
      <c r="B6" s="257"/>
    </row>
    <row r="7" spans="1:4">
      <c r="B7" s="254"/>
    </row>
    <row r="8" spans="1:4">
      <c r="A8" s="258" t="s">
        <v>260</v>
      </c>
    </row>
    <row r="9" spans="1:4">
      <c r="A9" s="258"/>
    </row>
    <row r="10" spans="1:4">
      <c r="A10" s="259">
        <v>1</v>
      </c>
      <c r="B10" s="1" t="s">
        <v>261</v>
      </c>
    </row>
    <row r="11" spans="1:4">
      <c r="A11" s="259"/>
    </row>
    <row r="12" spans="1:4" ht="22.5">
      <c r="A12" s="259">
        <f>A10+1</f>
        <v>2</v>
      </c>
      <c r="B12" s="260" t="s">
        <v>283</v>
      </c>
    </row>
    <row r="13" spans="1:4">
      <c r="A13" s="259"/>
      <c r="B13" s="260"/>
    </row>
    <row r="14" spans="1:4" ht="33.75">
      <c r="A14" s="259">
        <f>A12+1</f>
        <v>3</v>
      </c>
      <c r="B14" s="260" t="s">
        <v>277</v>
      </c>
    </row>
    <row r="15" spans="1:4">
      <c r="A15" s="259"/>
    </row>
    <row r="16" spans="1:4" ht="33.75">
      <c r="A16" s="259">
        <f>A14+1</f>
        <v>4</v>
      </c>
      <c r="B16" s="260" t="s">
        <v>278</v>
      </c>
    </row>
    <row r="17" spans="1:2">
      <c r="A17" s="259"/>
    </row>
    <row r="18" spans="1:2" ht="22.5">
      <c r="A18" s="259">
        <f>A16+1</f>
        <v>5</v>
      </c>
      <c r="B18" s="260" t="s">
        <v>271</v>
      </c>
    </row>
    <row r="19" spans="1:2">
      <c r="A19" s="259"/>
      <c r="B19" s="260"/>
    </row>
    <row r="20" spans="1:2" ht="33.75">
      <c r="A20" s="259">
        <f>A18+1</f>
        <v>6</v>
      </c>
      <c r="B20" s="260" t="s">
        <v>273</v>
      </c>
    </row>
    <row r="21" spans="1:2">
      <c r="A21" s="259"/>
      <c r="B21" s="260"/>
    </row>
    <row r="22" spans="1:2" ht="22.5">
      <c r="A22" s="259">
        <f>A20+1</f>
        <v>7</v>
      </c>
      <c r="B22" s="260" t="s">
        <v>272</v>
      </c>
    </row>
    <row r="23" spans="1:2">
      <c r="A23" s="259"/>
      <c r="B23" s="260"/>
    </row>
    <row r="24" spans="1:2" ht="22.5">
      <c r="A24" s="259">
        <f>A22+1</f>
        <v>8</v>
      </c>
      <c r="B24" s="260" t="s">
        <v>266</v>
      </c>
    </row>
    <row r="25" spans="1:2">
      <c r="A25" s="259"/>
      <c r="B25" s="260"/>
    </row>
    <row r="26" spans="1:2" ht="22.5">
      <c r="A26" s="259">
        <f>A24+1</f>
        <v>9</v>
      </c>
      <c r="B26" s="260" t="s">
        <v>267</v>
      </c>
    </row>
    <row r="27" spans="1:2">
      <c r="A27" s="259"/>
      <c r="B27" s="260"/>
    </row>
    <row r="28" spans="1:2" ht="22.5">
      <c r="A28" s="259">
        <f>A26+1</f>
        <v>10</v>
      </c>
      <c r="B28" s="260" t="s">
        <v>268</v>
      </c>
    </row>
    <row r="29" spans="1:2">
      <c r="A29" s="259"/>
    </row>
    <row r="30" spans="1:2" ht="22.5">
      <c r="A30" s="259">
        <f>A28+1</f>
        <v>11</v>
      </c>
      <c r="B30" s="260" t="s">
        <v>269</v>
      </c>
    </row>
    <row r="31" spans="1:2">
      <c r="A31" s="259"/>
      <c r="B31" s="260"/>
    </row>
    <row r="32" spans="1:2" ht="22.5">
      <c r="A32" s="259">
        <f>A30+1</f>
        <v>12</v>
      </c>
      <c r="B32" s="260" t="s">
        <v>270</v>
      </c>
    </row>
    <row r="33" spans="1:2">
      <c r="A33" s="259"/>
    </row>
    <row r="34" spans="1:2">
      <c r="B34" s="2" t="s">
        <v>262</v>
      </c>
    </row>
    <row r="35" spans="1:2">
      <c r="A35" s="258" t="s">
        <v>263</v>
      </c>
    </row>
    <row r="36" spans="1:2">
      <c r="B36" s="2" t="s">
        <v>264</v>
      </c>
    </row>
    <row r="37" spans="1:2" ht="22.5">
      <c r="B37" s="287" t="s">
        <v>279</v>
      </c>
    </row>
  </sheetData>
  <mergeCells count="4">
    <mergeCell ref="A1:B1"/>
    <mergeCell ref="A2:B2"/>
    <mergeCell ref="A3:B3"/>
    <mergeCell ref="A5:B5"/>
  </mergeCells>
  <printOptions horizontalCentered="1"/>
  <pageMargins left="0.75" right="0.75" top="1" bottom="1" header="0.5" footer="0.5"/>
  <pageSetup scale="86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6"/>
  <dimension ref="A1:I42"/>
  <sheetViews>
    <sheetView zoomScaleNormal="100" zoomScaleSheetLayoutView="100" workbookViewId="0">
      <pane ySplit="9" topLeftCell="A13" activePane="bottomLeft" state="frozen"/>
      <selection activeCell="A37" sqref="A37"/>
      <selection pane="bottomLeft" activeCell="C37" sqref="C37:C40"/>
    </sheetView>
  </sheetViews>
  <sheetFormatPr defaultRowHeight="12.75"/>
  <cols>
    <col min="1" max="1" width="4" customWidth="1"/>
    <col min="2" max="2" width="1.5703125" customWidth="1"/>
    <col min="3" max="3" width="50.85546875" customWidth="1"/>
    <col min="4" max="4" width="8.140625" bestFit="1" customWidth="1"/>
    <col min="5" max="5" width="8.28515625" bestFit="1" customWidth="1"/>
    <col min="6" max="6" width="1.5703125" customWidth="1"/>
    <col min="7" max="7" width="4.42578125" bestFit="1" customWidth="1"/>
  </cols>
  <sheetData>
    <row r="1" spans="1:9" s="62" customFormat="1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71"/>
      <c r="I1" s="33"/>
    </row>
    <row r="2" spans="1:9" s="62" customFormat="1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71"/>
      <c r="I2" s="72"/>
    </row>
    <row r="3" spans="1:9" s="62" customFormat="1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71"/>
      <c r="I3" s="72"/>
    </row>
    <row r="4" spans="1:9" s="62" customFormat="1">
      <c r="A4" s="214"/>
      <c r="B4" s="214"/>
      <c r="C4" s="214"/>
      <c r="D4" s="214"/>
      <c r="E4" s="214"/>
      <c r="F4" s="214"/>
      <c r="G4" s="214"/>
      <c r="H4" s="71"/>
      <c r="I4" s="72"/>
    </row>
    <row r="5" spans="1:9" s="62" customFormat="1">
      <c r="A5" s="290" t="s">
        <v>216</v>
      </c>
      <c r="B5" s="290"/>
      <c r="C5" s="290"/>
      <c r="D5" s="290"/>
      <c r="E5" s="290"/>
      <c r="F5" s="290"/>
      <c r="G5" s="290"/>
    </row>
    <row r="6" spans="1:9" s="62" customFormat="1">
      <c r="B6" s="21"/>
      <c r="C6" s="21"/>
      <c r="D6" s="21"/>
      <c r="E6" s="21"/>
      <c r="F6" s="21"/>
      <c r="G6" s="21"/>
    </row>
    <row r="7" spans="1:9" s="62" customFormat="1">
      <c r="A7" s="24" t="s">
        <v>1</v>
      </c>
      <c r="B7" s="23"/>
      <c r="C7" s="28" t="s">
        <v>2</v>
      </c>
      <c r="D7" s="134">
        <f>'LS-1 LED FACILITIES COSTS ADDER'!H10</f>
        <v>71</v>
      </c>
      <c r="E7" s="134">
        <f>'LS-1 LED FACILITIES COSTS ADDER'!H13</f>
        <v>174</v>
      </c>
      <c r="F7" s="30"/>
      <c r="G7" s="24" t="s">
        <v>1</v>
      </c>
    </row>
    <row r="8" spans="1:9" s="62" customFormat="1">
      <c r="A8" s="24" t="s">
        <v>3</v>
      </c>
      <c r="B8" s="23"/>
      <c r="C8" s="28" t="s">
        <v>4</v>
      </c>
      <c r="D8" s="255">
        <v>8300</v>
      </c>
      <c r="E8" s="255">
        <v>20100</v>
      </c>
      <c r="F8" s="30"/>
      <c r="G8" s="24" t="s">
        <v>3</v>
      </c>
    </row>
    <row r="9" spans="1:9" s="62" customFormat="1">
      <c r="A9" s="29" t="s">
        <v>5</v>
      </c>
      <c r="B9" s="23"/>
      <c r="C9" s="29" t="s">
        <v>5</v>
      </c>
      <c r="D9" s="29" t="s">
        <v>5</v>
      </c>
      <c r="E9" s="29" t="s">
        <v>5</v>
      </c>
      <c r="F9" s="29"/>
      <c r="G9" s="29" t="s">
        <v>5</v>
      </c>
    </row>
    <row r="10" spans="1:9" s="62" customFormat="1">
      <c r="A10" s="21">
        <v>1</v>
      </c>
      <c r="B10" s="21"/>
      <c r="C10" s="22" t="s">
        <v>6</v>
      </c>
      <c r="D10" s="21"/>
      <c r="E10" s="21"/>
      <c r="F10" s="21"/>
      <c r="G10" s="21">
        <f t="shared" ref="G10:G26" si="0">A10</f>
        <v>1</v>
      </c>
    </row>
    <row r="11" spans="1:9" s="62" customFormat="1">
      <c r="A11" s="21">
        <f>A10+1</f>
        <v>2</v>
      </c>
      <c r="B11" s="21"/>
      <c r="C11" s="22" t="s">
        <v>87</v>
      </c>
      <c r="D11" s="21"/>
      <c r="E11" s="21"/>
      <c r="F11" s="21"/>
      <c r="G11" s="21">
        <f t="shared" si="0"/>
        <v>2</v>
      </c>
    </row>
    <row r="12" spans="1:9" s="62" customFormat="1">
      <c r="A12" s="21">
        <f t="shared" ref="A12:A42" si="1">A11+1</f>
        <v>3</v>
      </c>
      <c r="B12" s="21"/>
      <c r="C12" s="22" t="s">
        <v>137</v>
      </c>
      <c r="D12" s="25">
        <f>D26+D42+D33+D30</f>
        <v>134.0263701178221</v>
      </c>
      <c r="E12" s="25">
        <f>E26+E42+E33+E30</f>
        <v>196.50458088810205</v>
      </c>
      <c r="F12" s="21"/>
      <c r="G12" s="21">
        <f t="shared" si="0"/>
        <v>3</v>
      </c>
    </row>
    <row r="13" spans="1:9" s="62" customFormat="1">
      <c r="A13" s="21">
        <f t="shared" si="1"/>
        <v>4</v>
      </c>
      <c r="B13" s="21"/>
      <c r="C13" s="4" t="s">
        <v>88</v>
      </c>
      <c r="D13" s="25">
        <f>D12/12</f>
        <v>11.168864176485174</v>
      </c>
      <c r="E13" s="25">
        <f>E12/12</f>
        <v>16.37538174067517</v>
      </c>
      <c r="F13" s="21"/>
      <c r="G13" s="21">
        <f t="shared" si="0"/>
        <v>4</v>
      </c>
    </row>
    <row r="14" spans="1:9" s="62" customFormat="1">
      <c r="A14" s="21">
        <f t="shared" si="1"/>
        <v>5</v>
      </c>
      <c r="B14" s="21"/>
      <c r="C14" s="22" t="s">
        <v>138</v>
      </c>
      <c r="D14" s="216">
        <f>D$27+D$42+D$33+D31</f>
        <v>134.0263701178221</v>
      </c>
      <c r="E14" s="25"/>
      <c r="F14" s="21"/>
      <c r="G14" s="21">
        <f t="shared" si="0"/>
        <v>5</v>
      </c>
    </row>
    <row r="15" spans="1:9" s="62" customFormat="1">
      <c r="A15" s="21">
        <f t="shared" si="1"/>
        <v>6</v>
      </c>
      <c r="B15" s="21"/>
      <c r="C15" s="4" t="s">
        <v>88</v>
      </c>
      <c r="D15" s="25">
        <f>D14/12</f>
        <v>11.168864176485174</v>
      </c>
      <c r="E15" s="25"/>
      <c r="F15" s="21"/>
      <c r="G15" s="21">
        <f t="shared" si="0"/>
        <v>6</v>
      </c>
    </row>
    <row r="16" spans="1:9" s="33" customFormat="1" ht="11.25">
      <c r="A16" s="21">
        <f t="shared" si="1"/>
        <v>7</v>
      </c>
      <c r="B16" s="21"/>
      <c r="C16" s="10" t="s">
        <v>5</v>
      </c>
      <c r="D16" s="10" t="s">
        <v>5</v>
      </c>
      <c r="E16" s="10" t="s">
        <v>5</v>
      </c>
      <c r="F16" s="25"/>
      <c r="G16" s="21">
        <f t="shared" si="0"/>
        <v>7</v>
      </c>
    </row>
    <row r="17" spans="1:7" s="33" customFormat="1" ht="11.25">
      <c r="A17" s="21">
        <f t="shared" si="1"/>
        <v>8</v>
      </c>
      <c r="B17" s="21"/>
      <c r="C17" s="22" t="s">
        <v>85</v>
      </c>
      <c r="D17" s="132">
        <f>D7</f>
        <v>71</v>
      </c>
      <c r="E17" s="132">
        <f>E7</f>
        <v>174</v>
      </c>
      <c r="F17" s="31"/>
      <c r="G17" s="21">
        <f t="shared" si="0"/>
        <v>8</v>
      </c>
    </row>
    <row r="18" spans="1:7" s="33" customFormat="1" ht="11.25">
      <c r="A18" s="21">
        <f t="shared" si="1"/>
        <v>9</v>
      </c>
      <c r="B18" s="21"/>
      <c r="C18" s="63" t="s">
        <v>135</v>
      </c>
      <c r="D18" s="133">
        <v>0</v>
      </c>
      <c r="E18" s="133">
        <v>0</v>
      </c>
      <c r="F18" s="31"/>
      <c r="G18" s="21">
        <f t="shared" si="0"/>
        <v>9</v>
      </c>
    </row>
    <row r="19" spans="1:7" s="62" customFormat="1">
      <c r="A19" s="21">
        <f t="shared" si="1"/>
        <v>10</v>
      </c>
      <c r="B19" s="21"/>
      <c r="C19" s="22" t="s">
        <v>142</v>
      </c>
      <c r="D19" s="132">
        <f>D18+D17</f>
        <v>71</v>
      </c>
      <c r="E19" s="132">
        <f>E18+E17</f>
        <v>174</v>
      </c>
      <c r="F19" s="32"/>
      <c r="G19" s="21">
        <f t="shared" si="0"/>
        <v>10</v>
      </c>
    </row>
    <row r="20" spans="1:7" s="62" customFormat="1">
      <c r="A20" s="21">
        <f t="shared" si="1"/>
        <v>11</v>
      </c>
      <c r="B20" s="21"/>
      <c r="C20" s="22"/>
      <c r="D20" s="132"/>
      <c r="E20" s="132"/>
      <c r="F20" s="32"/>
      <c r="G20" s="21">
        <f t="shared" si="0"/>
        <v>11</v>
      </c>
    </row>
    <row r="21" spans="1:7" s="62" customFormat="1">
      <c r="A21" s="21">
        <f t="shared" si="1"/>
        <v>12</v>
      </c>
      <c r="B21" s="21"/>
      <c r="C21" s="51" t="s">
        <v>85</v>
      </c>
      <c r="D21" s="131">
        <f>D7</f>
        <v>71</v>
      </c>
      <c r="E21" s="138"/>
      <c r="F21" s="32"/>
      <c r="G21" s="21">
        <f t="shared" si="0"/>
        <v>12</v>
      </c>
    </row>
    <row r="22" spans="1:7" s="62" customFormat="1">
      <c r="A22" s="21">
        <f t="shared" si="1"/>
        <v>13</v>
      </c>
      <c r="B22" s="21"/>
      <c r="C22" s="73" t="s">
        <v>93</v>
      </c>
      <c r="D22" s="136">
        <v>0</v>
      </c>
      <c r="E22" s="138"/>
      <c r="F22" s="21"/>
      <c r="G22" s="21">
        <f t="shared" si="0"/>
        <v>13</v>
      </c>
    </row>
    <row r="23" spans="1:7" s="62" customFormat="1">
      <c r="A23" s="21">
        <f t="shared" si="1"/>
        <v>14</v>
      </c>
      <c r="B23" s="21"/>
      <c r="C23" s="22" t="s">
        <v>141</v>
      </c>
      <c r="D23" s="135">
        <f>SUM(D21:D22)</f>
        <v>71</v>
      </c>
      <c r="E23" s="139"/>
      <c r="F23" s="21"/>
      <c r="G23" s="21">
        <f t="shared" si="0"/>
        <v>14</v>
      </c>
    </row>
    <row r="24" spans="1:7" s="62" customFormat="1">
      <c r="A24" s="21">
        <f t="shared" si="1"/>
        <v>15</v>
      </c>
      <c r="B24" s="21"/>
      <c r="C24" s="10" t="s">
        <v>5</v>
      </c>
      <c r="D24" s="10" t="s">
        <v>5</v>
      </c>
      <c r="E24" s="10" t="s">
        <v>5</v>
      </c>
      <c r="F24" s="25"/>
      <c r="G24" s="21">
        <f t="shared" si="0"/>
        <v>15</v>
      </c>
    </row>
    <row r="25" spans="1:7" s="33" customFormat="1" ht="11.25">
      <c r="A25" s="21">
        <f t="shared" si="1"/>
        <v>16</v>
      </c>
      <c r="B25" s="21"/>
      <c r="C25" s="4" t="s">
        <v>181</v>
      </c>
      <c r="D25" s="267">
        <v>107.20216623074781</v>
      </c>
      <c r="E25" s="267">
        <f>D25</f>
        <v>107.20216623074781</v>
      </c>
      <c r="F25" s="25"/>
      <c r="G25" s="21">
        <f t="shared" si="0"/>
        <v>16</v>
      </c>
    </row>
    <row r="26" spans="1:7" s="62" customFormat="1">
      <c r="A26" s="21">
        <f t="shared" si="1"/>
        <v>17</v>
      </c>
      <c r="B26" s="21"/>
      <c r="C26" s="4" t="s">
        <v>182</v>
      </c>
      <c r="D26" s="58">
        <f>D25*D19/1000</f>
        <v>7.6113538023830944</v>
      </c>
      <c r="E26" s="58">
        <f>E25*E19/1000</f>
        <v>18.653176924150117</v>
      </c>
      <c r="F26" s="21"/>
      <c r="G26" s="21">
        <f t="shared" si="0"/>
        <v>17</v>
      </c>
    </row>
    <row r="27" spans="1:7" s="62" customFormat="1">
      <c r="A27" s="21">
        <f t="shared" si="1"/>
        <v>18</v>
      </c>
      <c r="B27" s="21"/>
      <c r="C27" s="4" t="s">
        <v>183</v>
      </c>
      <c r="D27" s="58">
        <f>D25*D23/1000</f>
        <v>7.6113538023830944</v>
      </c>
      <c r="E27" s="58"/>
      <c r="F27" s="21"/>
      <c r="G27" s="21">
        <f t="shared" ref="G27:G42" si="2">A27</f>
        <v>18</v>
      </c>
    </row>
    <row r="28" spans="1:7" s="62" customFormat="1">
      <c r="A28" s="21">
        <f t="shared" si="1"/>
        <v>19</v>
      </c>
      <c r="B28" s="21"/>
      <c r="C28" s="10" t="s">
        <v>5</v>
      </c>
      <c r="D28" s="10" t="s">
        <v>5</v>
      </c>
      <c r="E28" s="10" t="s">
        <v>5</v>
      </c>
      <c r="F28" s="21"/>
      <c r="G28" s="21">
        <f t="shared" si="2"/>
        <v>19</v>
      </c>
    </row>
    <row r="29" spans="1:7" s="62" customFormat="1">
      <c r="A29" s="21">
        <f t="shared" si="1"/>
        <v>20</v>
      </c>
      <c r="B29" s="21"/>
      <c r="C29" s="51" t="s">
        <v>208</v>
      </c>
      <c r="D29" s="265">
        <v>211.60620981080658</v>
      </c>
      <c r="E29" s="265">
        <f>D29</f>
        <v>211.60620981080658</v>
      </c>
      <c r="F29" s="21"/>
      <c r="G29" s="21">
        <f t="shared" si="2"/>
        <v>20</v>
      </c>
    </row>
    <row r="30" spans="1:7" s="62" customFormat="1">
      <c r="A30" s="21">
        <f t="shared" si="1"/>
        <v>21</v>
      </c>
      <c r="B30" s="2"/>
      <c r="C30" s="51" t="s">
        <v>206</v>
      </c>
      <c r="D30" s="56">
        <f>D29*D19/1000</f>
        <v>15.024040896567266</v>
      </c>
      <c r="E30" s="56">
        <f>E29*E19/1000</f>
        <v>36.819480507080343</v>
      </c>
      <c r="F30" s="2"/>
      <c r="G30" s="21">
        <f t="shared" si="2"/>
        <v>21</v>
      </c>
    </row>
    <row r="31" spans="1:7" s="62" customFormat="1">
      <c r="A31" s="21">
        <f t="shared" si="1"/>
        <v>22</v>
      </c>
      <c r="B31" s="2"/>
      <c r="C31" s="51" t="s">
        <v>207</v>
      </c>
      <c r="D31" s="56">
        <f>D29*D23/1000</f>
        <v>15.024040896567266</v>
      </c>
      <c r="E31" s="56"/>
      <c r="F31" s="2"/>
      <c r="G31" s="21">
        <f t="shared" si="2"/>
        <v>22</v>
      </c>
    </row>
    <row r="32" spans="1:7" s="62" customFormat="1">
      <c r="A32" s="21">
        <f t="shared" si="1"/>
        <v>23</v>
      </c>
      <c r="B32" s="21"/>
      <c r="C32" s="10" t="s">
        <v>5</v>
      </c>
      <c r="D32" s="10" t="s">
        <v>5</v>
      </c>
      <c r="E32" s="10" t="s">
        <v>5</v>
      </c>
      <c r="F32" s="21"/>
      <c r="G32" s="21">
        <f t="shared" si="2"/>
        <v>23</v>
      </c>
    </row>
    <row r="33" spans="1:7" s="62" customFormat="1">
      <c r="A33" s="21">
        <f t="shared" si="1"/>
        <v>24</v>
      </c>
      <c r="B33" s="21"/>
      <c r="C33" s="1" t="s">
        <v>92</v>
      </c>
      <c r="D33" s="234">
        <f>'LS-1 LED FACILITIES COSTS ADDER'!E96</f>
        <v>16.97519103685303</v>
      </c>
      <c r="E33" s="234">
        <f>D33</f>
        <v>16.97519103685303</v>
      </c>
      <c r="F33" s="21"/>
      <c r="G33" s="21">
        <f t="shared" si="2"/>
        <v>24</v>
      </c>
    </row>
    <row r="34" spans="1:7" s="62" customFormat="1">
      <c r="A34" s="21">
        <f t="shared" si="1"/>
        <v>25</v>
      </c>
      <c r="B34" s="21"/>
      <c r="C34" s="10" t="s">
        <v>5</v>
      </c>
      <c r="D34" s="10" t="s">
        <v>5</v>
      </c>
      <c r="E34" s="10" t="s">
        <v>5</v>
      </c>
      <c r="F34" s="21"/>
      <c r="G34" s="21">
        <f t="shared" si="2"/>
        <v>25</v>
      </c>
    </row>
    <row r="35" spans="1:7" s="62" customFormat="1">
      <c r="A35" s="21">
        <f t="shared" si="1"/>
        <v>26</v>
      </c>
      <c r="B35" s="21"/>
      <c r="C35" s="123" t="s">
        <v>133</v>
      </c>
      <c r="D35" s="80" t="s">
        <v>236</v>
      </c>
      <c r="E35" s="80" t="s">
        <v>237</v>
      </c>
      <c r="F35" s="21"/>
      <c r="G35" s="21">
        <f t="shared" si="2"/>
        <v>26</v>
      </c>
    </row>
    <row r="36" spans="1:7" s="62" customFormat="1">
      <c r="A36" s="21">
        <f t="shared" si="1"/>
        <v>27</v>
      </c>
      <c r="B36" s="21"/>
      <c r="C36" s="10"/>
      <c r="D36" s="10"/>
      <c r="E36" s="10"/>
      <c r="F36" s="21"/>
      <c r="G36" s="21">
        <f t="shared" si="2"/>
        <v>27</v>
      </c>
    </row>
    <row r="37" spans="1:7" s="62" customFormat="1">
      <c r="A37" s="21">
        <f t="shared" si="1"/>
        <v>28</v>
      </c>
      <c r="B37" s="21"/>
      <c r="C37" s="22" t="s">
        <v>81</v>
      </c>
      <c r="D37" s="78"/>
      <c r="E37" s="78"/>
      <c r="F37" s="20"/>
      <c r="G37" s="21">
        <f t="shared" si="2"/>
        <v>28</v>
      </c>
    </row>
    <row r="38" spans="1:7" s="62" customFormat="1">
      <c r="A38" s="21">
        <f t="shared" si="1"/>
        <v>29</v>
      </c>
      <c r="B38" s="21"/>
      <c r="C38" s="22" t="s">
        <v>203</v>
      </c>
      <c r="D38" s="268">
        <v>1291.671050103886</v>
      </c>
      <c r="E38" s="268">
        <v>1697.1790351184086</v>
      </c>
      <c r="F38" s="20"/>
      <c r="G38" s="21">
        <f t="shared" si="2"/>
        <v>29</v>
      </c>
    </row>
    <row r="39" spans="1:7" s="62" customFormat="1">
      <c r="A39" s="21">
        <f t="shared" si="1"/>
        <v>30</v>
      </c>
      <c r="B39" s="21"/>
      <c r="C39" s="22" t="s">
        <v>13</v>
      </c>
      <c r="D39" s="268">
        <v>94.4157843820187</v>
      </c>
      <c r="E39" s="268">
        <v>124.05673242001859</v>
      </c>
      <c r="F39" s="20"/>
      <c r="G39" s="21">
        <f t="shared" si="2"/>
        <v>30</v>
      </c>
    </row>
    <row r="40" spans="1:7" s="62" customFormat="1">
      <c r="A40" s="21">
        <f t="shared" si="1"/>
        <v>31</v>
      </c>
      <c r="B40" s="21"/>
      <c r="C40" s="23"/>
      <c r="D40" s="78"/>
      <c r="E40" s="78"/>
      <c r="F40" s="20"/>
      <c r="G40" s="21">
        <f t="shared" si="2"/>
        <v>31</v>
      </c>
    </row>
    <row r="41" spans="1:7" s="62" customFormat="1">
      <c r="A41" s="21">
        <f t="shared" si="1"/>
        <v>32</v>
      </c>
      <c r="B41" s="21"/>
      <c r="C41" s="22" t="s">
        <v>148</v>
      </c>
      <c r="D41" s="78"/>
      <c r="E41" s="78"/>
      <c r="F41" s="20"/>
      <c r="G41" s="21">
        <f t="shared" si="2"/>
        <v>32</v>
      </c>
    </row>
    <row r="42" spans="1:7" s="62" customFormat="1">
      <c r="A42" s="21">
        <f t="shared" si="1"/>
        <v>33</v>
      </c>
      <c r="B42" s="21"/>
      <c r="C42" s="22" t="s">
        <v>16</v>
      </c>
      <c r="D42" s="268">
        <v>94.4157843820187</v>
      </c>
      <c r="E42" s="268">
        <v>124.05673242001859</v>
      </c>
      <c r="F42" s="20"/>
      <c r="G42" s="21">
        <f t="shared" si="2"/>
        <v>33</v>
      </c>
    </row>
  </sheetData>
  <mergeCells count="4">
    <mergeCell ref="A1:G1"/>
    <mergeCell ref="A2:G2"/>
    <mergeCell ref="A5:G5"/>
    <mergeCell ref="A3:G3"/>
  </mergeCells>
  <phoneticPr fontId="4" type="noConversion"/>
  <printOptions horizontalCentered="1"/>
  <pageMargins left="0.75" right="0.75" top="1" bottom="1" header="0.5" footer="0.5"/>
  <pageSetup scale="74" orientation="landscape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/>
  <dimension ref="A1:J61"/>
  <sheetViews>
    <sheetView zoomScaleNormal="100" zoomScaleSheetLayoutView="100" workbookViewId="0">
      <pane ySplit="8" topLeftCell="A9" activePane="bottomLeft" state="frozen"/>
      <selection activeCell="A37" sqref="A37"/>
      <selection pane="bottomLeft" activeCell="D23" sqref="D23"/>
    </sheetView>
  </sheetViews>
  <sheetFormatPr defaultRowHeight="12.75"/>
  <cols>
    <col min="1" max="1" width="4" customWidth="1"/>
    <col min="2" max="2" width="3.28515625" customWidth="1"/>
    <col min="3" max="3" width="33.28515625" bestFit="1" customWidth="1"/>
    <col min="4" max="7" width="8.42578125" bestFit="1" customWidth="1"/>
    <col min="8" max="8" width="3" customWidth="1"/>
    <col min="9" max="9" width="4.28515625" bestFit="1" customWidth="1"/>
  </cols>
  <sheetData>
    <row r="1" spans="1:10" s="62" customFormat="1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  <c r="J1" s="124"/>
    </row>
    <row r="2" spans="1:10" s="62" customFormat="1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  <c r="J2" s="124"/>
    </row>
    <row r="3" spans="1:10" s="62" customFormat="1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  <c r="J3" s="124"/>
    </row>
    <row r="4" spans="1:10" s="62" customFormat="1">
      <c r="A4" s="214"/>
      <c r="B4" s="214"/>
      <c r="C4" s="214"/>
      <c r="D4" s="214"/>
      <c r="E4" s="214"/>
      <c r="F4" s="214"/>
      <c r="G4" s="214"/>
      <c r="H4" s="214"/>
      <c r="I4" s="214"/>
      <c r="J4" s="124"/>
    </row>
    <row r="5" spans="1:10" s="62" customFormat="1">
      <c r="A5" s="296" t="s">
        <v>217</v>
      </c>
      <c r="B5" s="296"/>
      <c r="C5" s="296"/>
      <c r="D5" s="296"/>
      <c r="E5" s="296"/>
      <c r="F5" s="296"/>
      <c r="G5" s="296"/>
      <c r="H5" s="296"/>
      <c r="I5" s="296"/>
    </row>
    <row r="6" spans="1:10" s="62" customFormat="1">
      <c r="B6" s="14"/>
      <c r="C6" s="14"/>
      <c r="D6" s="14"/>
      <c r="E6" s="14"/>
      <c r="F6" s="2"/>
      <c r="G6" s="2"/>
      <c r="H6" s="2"/>
      <c r="I6" s="2"/>
    </row>
    <row r="7" spans="1:10" s="62" customFormat="1">
      <c r="A7" s="7" t="s">
        <v>1</v>
      </c>
      <c r="B7" s="18"/>
      <c r="C7" s="2"/>
      <c r="D7" s="256">
        <f>'LS-1 LED FACILITIES COSTS ADDER'!H81</f>
        <v>39</v>
      </c>
      <c r="E7" s="256">
        <f>'LS-1 LED FACILITIES COSTS ADDER'!H82</f>
        <v>71</v>
      </c>
      <c r="F7" s="256">
        <f>'LS-1 LED FACILITIES COSTS ADDER'!H83</f>
        <v>98</v>
      </c>
      <c r="G7" s="256">
        <f>'LS-1 LED FACILITIES COSTS ADDER'!H84</f>
        <v>136</v>
      </c>
      <c r="H7" s="18"/>
      <c r="I7" s="7" t="s">
        <v>1</v>
      </c>
    </row>
    <row r="8" spans="1:10" s="62" customFormat="1">
      <c r="A8" s="7" t="s">
        <v>3</v>
      </c>
      <c r="B8" s="18"/>
      <c r="C8" s="2"/>
      <c r="D8" s="256">
        <v>4900</v>
      </c>
      <c r="E8" s="256">
        <v>8300</v>
      </c>
      <c r="F8" s="256">
        <v>11000</v>
      </c>
      <c r="G8" s="256">
        <v>14000</v>
      </c>
      <c r="H8" s="18"/>
      <c r="I8" s="7" t="s">
        <v>3</v>
      </c>
    </row>
    <row r="9" spans="1:10" s="62" customFormat="1">
      <c r="A9" s="10" t="s">
        <v>5</v>
      </c>
      <c r="B9" s="11"/>
      <c r="C9" s="10" t="s">
        <v>5</v>
      </c>
      <c r="D9" s="10"/>
      <c r="E9" s="10"/>
      <c r="F9" s="10"/>
      <c r="G9" s="10" t="s">
        <v>5</v>
      </c>
      <c r="H9" s="11"/>
      <c r="I9" s="10" t="s">
        <v>5</v>
      </c>
    </row>
    <row r="10" spans="1:10" s="62" customFormat="1">
      <c r="A10" s="2">
        <v>1</v>
      </c>
      <c r="B10" s="2"/>
      <c r="C10" s="4" t="s">
        <v>6</v>
      </c>
      <c r="D10" s="2"/>
      <c r="E10" s="2"/>
      <c r="F10" s="2"/>
      <c r="G10" s="2"/>
      <c r="H10" s="2"/>
      <c r="I10" s="2">
        <v>1</v>
      </c>
    </row>
    <row r="11" spans="1:10" s="62" customFormat="1">
      <c r="A11" s="2">
        <f>A10+1</f>
        <v>2</v>
      </c>
      <c r="B11" s="2"/>
      <c r="C11" s="4" t="s">
        <v>87</v>
      </c>
      <c r="D11" s="2"/>
      <c r="E11" s="2"/>
      <c r="F11" s="2"/>
      <c r="G11" s="2"/>
      <c r="H11" s="2"/>
      <c r="I11" s="2">
        <f t="shared" ref="I11:I38" si="0">A11</f>
        <v>2</v>
      </c>
    </row>
    <row r="12" spans="1:10" s="62" customFormat="1">
      <c r="A12" s="2">
        <f t="shared" ref="A12:A13" si="1">A11+1</f>
        <v>3</v>
      </c>
      <c r="B12" s="2"/>
      <c r="C12" s="4" t="s">
        <v>89</v>
      </c>
      <c r="D12" s="57">
        <f>D$24+D$31+D$35+D28</f>
        <v>112.18864148618142</v>
      </c>
      <c r="E12" s="57">
        <f>E$24+E$31+E$35+E28</f>
        <v>127.27397929218394</v>
      </c>
      <c r="F12" s="57">
        <f>F$24+F$31+F$35+F28</f>
        <v>143.83889050133985</v>
      </c>
      <c r="G12" s="57">
        <f>G$24+G$31+G$35+G28</f>
        <v>161.13019894496452</v>
      </c>
      <c r="H12" s="2"/>
      <c r="I12" s="2">
        <f t="shared" si="0"/>
        <v>3</v>
      </c>
    </row>
    <row r="13" spans="1:10" s="62" customFormat="1">
      <c r="A13" s="2">
        <f t="shared" si="1"/>
        <v>4</v>
      </c>
      <c r="B13" s="2"/>
      <c r="C13" s="4" t="s">
        <v>88</v>
      </c>
      <c r="D13" s="57">
        <f>D12/12</f>
        <v>9.3490534571817854</v>
      </c>
      <c r="E13" s="57">
        <f>E12/12</f>
        <v>10.606164941015328</v>
      </c>
      <c r="F13" s="57">
        <f>F12/12</f>
        <v>11.986574208444987</v>
      </c>
      <c r="G13" s="57">
        <f>G12/12</f>
        <v>13.427516578747044</v>
      </c>
      <c r="H13" s="2"/>
      <c r="I13" s="2">
        <f t="shared" si="0"/>
        <v>4</v>
      </c>
    </row>
    <row r="14" spans="1:10" s="62" customFormat="1">
      <c r="A14" s="2">
        <f t="shared" ref="A14:A61" si="2">A13+1</f>
        <v>5</v>
      </c>
      <c r="B14" s="2"/>
      <c r="C14" s="4" t="s">
        <v>90</v>
      </c>
      <c r="D14" s="57">
        <f>D$24+D$32+D$35+D28</f>
        <v>120.26541692977612</v>
      </c>
      <c r="E14" s="57">
        <f>E$24+E$32+E$35+E28</f>
        <v>135.35075473577865</v>
      </c>
      <c r="F14" s="57">
        <f>F$24+F$32+F$35+F28</f>
        <v>151.91566594493457</v>
      </c>
      <c r="G14" s="57">
        <f>G$24+G$32+G$35+G28</f>
        <v>169.20697438855922</v>
      </c>
      <c r="H14" s="2"/>
      <c r="I14" s="2">
        <f t="shared" si="0"/>
        <v>5</v>
      </c>
    </row>
    <row r="15" spans="1:10" s="62" customFormat="1">
      <c r="A15" s="2">
        <f t="shared" si="2"/>
        <v>6</v>
      </c>
      <c r="B15" s="2"/>
      <c r="C15" s="4" t="s">
        <v>88</v>
      </c>
      <c r="D15" s="57">
        <f>D14/12</f>
        <v>10.022118077481343</v>
      </c>
      <c r="E15" s="57">
        <f>E14/12</f>
        <v>11.279229561314887</v>
      </c>
      <c r="F15" s="57">
        <f>F14/12</f>
        <v>12.659638828744548</v>
      </c>
      <c r="G15" s="57">
        <f>G14/12</f>
        <v>14.100581199046601</v>
      </c>
      <c r="H15" s="2"/>
      <c r="I15" s="2">
        <f t="shared" si="0"/>
        <v>6</v>
      </c>
    </row>
    <row r="16" spans="1:10" s="62" customFormat="1">
      <c r="A16" s="2">
        <f t="shared" si="2"/>
        <v>7</v>
      </c>
      <c r="B16" s="2"/>
      <c r="C16" s="4" t="s">
        <v>91</v>
      </c>
      <c r="D16" s="57">
        <f>D$24+D$33+D$35+D28</f>
        <v>244.52959581654954</v>
      </c>
      <c r="E16" s="57">
        <f>E$24+E$33+E$35+E28</f>
        <v>259.61493362255203</v>
      </c>
      <c r="F16" s="57">
        <f>F$24+F$33+F$35+F28</f>
        <v>276.17984483170801</v>
      </c>
      <c r="G16" s="57">
        <f>G$24+G$33+G$35+G28</f>
        <v>293.47115327533265</v>
      </c>
      <c r="H16" s="2"/>
      <c r="I16" s="2">
        <f t="shared" si="0"/>
        <v>7</v>
      </c>
    </row>
    <row r="17" spans="1:9" s="62" customFormat="1">
      <c r="A17" s="2">
        <f t="shared" si="2"/>
        <v>8</v>
      </c>
      <c r="B17" s="2"/>
      <c r="C17" s="4" t="s">
        <v>88</v>
      </c>
      <c r="D17" s="57">
        <f>D16/12</f>
        <v>20.377466318045794</v>
      </c>
      <c r="E17" s="57">
        <f>E16/12</f>
        <v>21.634577801879335</v>
      </c>
      <c r="F17" s="57">
        <f>F16/12</f>
        <v>23.014987069309001</v>
      </c>
      <c r="G17" s="57">
        <f>G16/12</f>
        <v>24.455929439611054</v>
      </c>
      <c r="H17" s="2"/>
      <c r="I17" s="2">
        <f t="shared" si="0"/>
        <v>8</v>
      </c>
    </row>
    <row r="18" spans="1:9" s="62" customFormat="1">
      <c r="A18" s="2">
        <f t="shared" si="2"/>
        <v>9</v>
      </c>
      <c r="B18" s="2"/>
      <c r="C18" s="10" t="s">
        <v>5</v>
      </c>
      <c r="D18" s="10" t="s">
        <v>5</v>
      </c>
      <c r="E18" s="10" t="s">
        <v>5</v>
      </c>
      <c r="F18" s="10" t="s">
        <v>5</v>
      </c>
      <c r="G18" s="10" t="s">
        <v>5</v>
      </c>
      <c r="H18" s="2"/>
      <c r="I18" s="2">
        <f t="shared" si="0"/>
        <v>9</v>
      </c>
    </row>
    <row r="19" spans="1:9" s="27" customFormat="1" ht="11.25">
      <c r="A19" s="2">
        <f t="shared" si="2"/>
        <v>10</v>
      </c>
      <c r="C19" s="137" t="s">
        <v>85</v>
      </c>
      <c r="D19" s="109">
        <f>D7</f>
        <v>39</v>
      </c>
      <c r="E19" s="109">
        <f>E7</f>
        <v>71</v>
      </c>
      <c r="F19" s="109">
        <f>F7</f>
        <v>98</v>
      </c>
      <c r="G19" s="109">
        <f>G7</f>
        <v>136</v>
      </c>
      <c r="H19" s="74"/>
      <c r="I19" s="2">
        <f t="shared" si="0"/>
        <v>10</v>
      </c>
    </row>
    <row r="20" spans="1:9" s="27" customFormat="1" ht="11.25">
      <c r="A20" s="2">
        <f t="shared" si="2"/>
        <v>11</v>
      </c>
      <c r="B20" s="2"/>
      <c r="C20" s="73" t="s">
        <v>93</v>
      </c>
      <c r="D20" s="75">
        <v>0</v>
      </c>
      <c r="E20" s="75">
        <v>0</v>
      </c>
      <c r="F20" s="75">
        <v>0</v>
      </c>
      <c r="G20" s="75">
        <v>0</v>
      </c>
      <c r="H20" s="2"/>
      <c r="I20" s="2">
        <f t="shared" si="0"/>
        <v>11</v>
      </c>
    </row>
    <row r="21" spans="1:9" s="27" customFormat="1" ht="11.25">
      <c r="A21" s="2">
        <f t="shared" si="2"/>
        <v>12</v>
      </c>
      <c r="B21" s="2"/>
      <c r="C21" s="4" t="s">
        <v>86</v>
      </c>
      <c r="D21" s="13">
        <f>D20+D19</f>
        <v>39</v>
      </c>
      <c r="E21" s="13">
        <f>E20+E19</f>
        <v>71</v>
      </c>
      <c r="F21" s="13">
        <f>F20+F19</f>
        <v>98</v>
      </c>
      <c r="G21" s="13">
        <f>G20+G19</f>
        <v>136</v>
      </c>
      <c r="H21" s="13"/>
      <c r="I21" s="2">
        <f t="shared" si="0"/>
        <v>12</v>
      </c>
    </row>
    <row r="22" spans="1:9" s="27" customFormat="1" ht="11.25">
      <c r="A22" s="2">
        <f t="shared" si="2"/>
        <v>13</v>
      </c>
      <c r="B22" s="2"/>
      <c r="C22" s="10" t="s">
        <v>5</v>
      </c>
      <c r="D22" s="10" t="s">
        <v>5</v>
      </c>
      <c r="E22" s="10" t="s">
        <v>5</v>
      </c>
      <c r="F22" s="10" t="s">
        <v>5</v>
      </c>
      <c r="G22" s="10" t="s">
        <v>5</v>
      </c>
      <c r="H22" s="13"/>
      <c r="I22" s="2">
        <f t="shared" si="0"/>
        <v>13</v>
      </c>
    </row>
    <row r="23" spans="1:9" s="27" customFormat="1" ht="11.25">
      <c r="A23" s="2">
        <f t="shared" si="2"/>
        <v>14</v>
      </c>
      <c r="B23" s="2"/>
      <c r="C23" s="51" t="s">
        <v>181</v>
      </c>
      <c r="D23" s="265">
        <v>107.20216623074781</v>
      </c>
      <c r="E23" s="265">
        <f>$D$23</f>
        <v>107.20216623074781</v>
      </c>
      <c r="F23" s="265">
        <f>$D$23</f>
        <v>107.20216623074781</v>
      </c>
      <c r="G23" s="265">
        <f>$D$23</f>
        <v>107.20216623074781</v>
      </c>
      <c r="H23" s="2"/>
      <c r="I23" s="2">
        <f t="shared" si="0"/>
        <v>14</v>
      </c>
    </row>
    <row r="24" spans="1:9" s="62" customFormat="1">
      <c r="A24" s="2">
        <f t="shared" si="2"/>
        <v>15</v>
      </c>
      <c r="B24" s="2"/>
      <c r="C24" s="4" t="s">
        <v>184</v>
      </c>
      <c r="D24" s="57">
        <f>D23*D21/1000</f>
        <v>4.1808844829991649</v>
      </c>
      <c r="E24" s="57">
        <f>E23*E21/1000</f>
        <v>7.6113538023830944</v>
      </c>
      <c r="F24" s="57">
        <f>F23*F21/1000</f>
        <v>10.505812290613285</v>
      </c>
      <c r="G24" s="57">
        <f>G23*G21/1000</f>
        <v>14.579494607381701</v>
      </c>
      <c r="H24" s="2"/>
      <c r="I24" s="2">
        <f t="shared" si="0"/>
        <v>15</v>
      </c>
    </row>
    <row r="25" spans="1:9" s="62" customFormat="1">
      <c r="A25" s="2">
        <f t="shared" si="2"/>
        <v>16</v>
      </c>
      <c r="B25" s="2"/>
      <c r="C25" s="10" t="s">
        <v>5</v>
      </c>
      <c r="D25" s="10" t="s">
        <v>5</v>
      </c>
      <c r="E25" s="10" t="s">
        <v>5</v>
      </c>
      <c r="F25" s="10" t="s">
        <v>5</v>
      </c>
      <c r="G25" s="10" t="s">
        <v>5</v>
      </c>
      <c r="H25" s="2"/>
      <c r="I25" s="2">
        <f t="shared" si="0"/>
        <v>16</v>
      </c>
    </row>
    <row r="26" spans="1:9" s="27" customFormat="1" ht="11.25">
      <c r="A26" s="2">
        <f t="shared" si="2"/>
        <v>17</v>
      </c>
      <c r="B26" s="2"/>
      <c r="C26" s="10" t="s">
        <v>5</v>
      </c>
      <c r="D26" s="10" t="s">
        <v>5</v>
      </c>
      <c r="E26" s="10" t="s">
        <v>5</v>
      </c>
      <c r="F26" s="10" t="s">
        <v>5</v>
      </c>
      <c r="G26" s="10" t="s">
        <v>5</v>
      </c>
      <c r="H26" s="13"/>
      <c r="I26" s="2">
        <f t="shared" si="0"/>
        <v>17</v>
      </c>
    </row>
    <row r="27" spans="1:9" s="27" customFormat="1" ht="11.25">
      <c r="A27" s="2">
        <f t="shared" si="2"/>
        <v>18</v>
      </c>
      <c r="B27" s="2"/>
      <c r="C27" s="51" t="s">
        <v>209</v>
      </c>
      <c r="D27" s="265">
        <v>211.60620981080658</v>
      </c>
      <c r="E27" s="265">
        <f t="shared" ref="E27:G27" si="3">D27</f>
        <v>211.60620981080658</v>
      </c>
      <c r="F27" s="265">
        <f t="shared" si="3"/>
        <v>211.60620981080658</v>
      </c>
      <c r="G27" s="265">
        <f t="shared" si="3"/>
        <v>211.60620981080658</v>
      </c>
      <c r="H27" s="13"/>
      <c r="I27" s="2">
        <f t="shared" si="0"/>
        <v>18</v>
      </c>
    </row>
    <row r="28" spans="1:9" s="27" customFormat="1" ht="11.25">
      <c r="A28" s="2">
        <f t="shared" si="2"/>
        <v>19</v>
      </c>
      <c r="B28" s="2"/>
      <c r="C28" s="51" t="s">
        <v>212</v>
      </c>
      <c r="D28" s="56">
        <f>D27*D21/1000</f>
        <v>8.2526421826214573</v>
      </c>
      <c r="E28" s="56">
        <f>E27*E21/1000</f>
        <v>15.024040896567266</v>
      </c>
      <c r="F28" s="56">
        <f>F27*F21/1000</f>
        <v>20.737408561459045</v>
      </c>
      <c r="G28" s="56">
        <f>G27*G21/1000</f>
        <v>28.778444534269692</v>
      </c>
      <c r="H28" s="2"/>
      <c r="I28" s="2">
        <f t="shared" si="0"/>
        <v>19</v>
      </c>
    </row>
    <row r="29" spans="1:9" s="62" customFormat="1">
      <c r="A29" s="2">
        <f t="shared" si="2"/>
        <v>20</v>
      </c>
      <c r="B29" s="2"/>
      <c r="C29" s="10" t="s">
        <v>5</v>
      </c>
      <c r="D29" s="10" t="s">
        <v>5</v>
      </c>
      <c r="E29" s="10" t="s">
        <v>5</v>
      </c>
      <c r="F29" s="10" t="s">
        <v>5</v>
      </c>
      <c r="G29" s="10" t="s">
        <v>5</v>
      </c>
      <c r="H29" s="2"/>
      <c r="I29" s="2">
        <f t="shared" si="0"/>
        <v>20</v>
      </c>
    </row>
    <row r="30" spans="1:9" s="62" customFormat="1">
      <c r="A30" s="2">
        <f t="shared" si="2"/>
        <v>21</v>
      </c>
      <c r="B30" s="2"/>
      <c r="C30" s="4" t="s">
        <v>84</v>
      </c>
      <c r="D30" s="46"/>
      <c r="E30" s="46"/>
      <c r="F30" s="46"/>
      <c r="G30" s="46"/>
      <c r="H30" s="2"/>
      <c r="I30" s="2">
        <f t="shared" si="0"/>
        <v>21</v>
      </c>
    </row>
    <row r="31" spans="1:9" s="62" customFormat="1">
      <c r="A31" s="2">
        <f t="shared" si="2"/>
        <v>22</v>
      </c>
      <c r="B31" s="2"/>
      <c r="C31" s="4" t="s">
        <v>7</v>
      </c>
      <c r="D31" s="57">
        <f>D59</f>
        <v>82.779923783707773</v>
      </c>
      <c r="E31" s="57">
        <f t="shared" ref="D31:G33" si="4">E59</f>
        <v>87.663393556380541</v>
      </c>
      <c r="F31" s="57">
        <f t="shared" si="4"/>
        <v>95.620478612414502</v>
      </c>
      <c r="G31" s="57">
        <f t="shared" si="4"/>
        <v>100.79706876646011</v>
      </c>
      <c r="H31" s="2"/>
      <c r="I31" s="2">
        <f t="shared" si="0"/>
        <v>22</v>
      </c>
    </row>
    <row r="32" spans="1:9" s="62" customFormat="1">
      <c r="A32" s="2">
        <f t="shared" si="2"/>
        <v>23</v>
      </c>
      <c r="B32" s="2"/>
      <c r="C32" s="4" t="s">
        <v>8</v>
      </c>
      <c r="D32" s="57">
        <f t="shared" si="4"/>
        <v>90.856699227302471</v>
      </c>
      <c r="E32" s="57">
        <f t="shared" si="4"/>
        <v>95.740168999975268</v>
      </c>
      <c r="F32" s="57">
        <f t="shared" si="4"/>
        <v>103.69725405600921</v>
      </c>
      <c r="G32" s="57">
        <f t="shared" si="4"/>
        <v>108.87384421005481</v>
      </c>
      <c r="H32" s="2"/>
      <c r="I32" s="2">
        <f t="shared" si="0"/>
        <v>23</v>
      </c>
    </row>
    <row r="33" spans="1:9" s="62" customFormat="1">
      <c r="A33" s="2">
        <f t="shared" si="2"/>
        <v>24</v>
      </c>
      <c r="B33" s="2"/>
      <c r="C33" s="4" t="s">
        <v>9</v>
      </c>
      <c r="D33" s="57">
        <f t="shared" si="4"/>
        <v>215.12087811407588</v>
      </c>
      <c r="E33" s="57">
        <f t="shared" si="4"/>
        <v>220.00434788674866</v>
      </c>
      <c r="F33" s="57">
        <f t="shared" si="4"/>
        <v>227.96143294278264</v>
      </c>
      <c r="G33" s="57">
        <f t="shared" si="4"/>
        <v>233.13802309682825</v>
      </c>
      <c r="H33" s="2"/>
      <c r="I33" s="2">
        <f t="shared" si="0"/>
        <v>24</v>
      </c>
    </row>
    <row r="34" spans="1:9" s="62" customFormat="1">
      <c r="A34" s="2">
        <f t="shared" si="2"/>
        <v>25</v>
      </c>
      <c r="B34" s="2"/>
      <c r="C34" s="10" t="s">
        <v>5</v>
      </c>
      <c r="D34" s="10" t="s">
        <v>5</v>
      </c>
      <c r="E34" s="10" t="s">
        <v>5</v>
      </c>
      <c r="F34" s="10" t="s">
        <v>5</v>
      </c>
      <c r="G34" s="10" t="s">
        <v>5</v>
      </c>
      <c r="H34" s="2"/>
      <c r="I34" s="2">
        <f t="shared" si="0"/>
        <v>25</v>
      </c>
    </row>
    <row r="35" spans="1:9" s="62" customFormat="1">
      <c r="A35" s="2">
        <f t="shared" si="2"/>
        <v>26</v>
      </c>
      <c r="B35" s="2"/>
      <c r="C35" s="52" t="s">
        <v>92</v>
      </c>
      <c r="D35" s="235">
        <f>'LS-1 LED FACILITIES COSTS ADDER'!E96</f>
        <v>16.97519103685303</v>
      </c>
      <c r="E35" s="67">
        <f>D35</f>
        <v>16.97519103685303</v>
      </c>
      <c r="F35" s="67">
        <f>E35</f>
        <v>16.97519103685303</v>
      </c>
      <c r="G35" s="67">
        <f>F35</f>
        <v>16.97519103685303</v>
      </c>
      <c r="H35" s="2"/>
      <c r="I35" s="2">
        <f t="shared" si="0"/>
        <v>26</v>
      </c>
    </row>
    <row r="36" spans="1:9" s="62" customFormat="1">
      <c r="A36" s="2">
        <f t="shared" si="2"/>
        <v>27</v>
      </c>
      <c r="B36" s="2"/>
      <c r="C36" s="10" t="s">
        <v>5</v>
      </c>
      <c r="D36" s="10" t="s">
        <v>5</v>
      </c>
      <c r="E36" s="10" t="s">
        <v>5</v>
      </c>
      <c r="F36" s="10" t="s">
        <v>5</v>
      </c>
      <c r="G36" s="10" t="s">
        <v>5</v>
      </c>
      <c r="H36" s="2"/>
      <c r="I36" s="2">
        <f t="shared" si="0"/>
        <v>27</v>
      </c>
    </row>
    <row r="37" spans="1:9" s="62" customFormat="1">
      <c r="A37" s="2">
        <f t="shared" si="2"/>
        <v>28</v>
      </c>
      <c r="B37" s="2"/>
      <c r="C37" s="123" t="s">
        <v>133</v>
      </c>
      <c r="D37" s="167" t="s">
        <v>239</v>
      </c>
      <c r="E37" s="167" t="s">
        <v>236</v>
      </c>
      <c r="F37" s="167" t="s">
        <v>241</v>
      </c>
      <c r="G37" s="167" t="s">
        <v>242</v>
      </c>
      <c r="H37" s="2"/>
      <c r="I37" s="2">
        <f t="shared" si="0"/>
        <v>28</v>
      </c>
    </row>
    <row r="38" spans="1:9" s="62" customFormat="1">
      <c r="A38" s="2">
        <f t="shared" si="2"/>
        <v>29</v>
      </c>
      <c r="B38" s="2"/>
      <c r="C38" s="10"/>
      <c r="D38" s="10"/>
      <c r="E38" s="10"/>
      <c r="F38" s="10"/>
      <c r="G38" s="10"/>
      <c r="H38" s="2"/>
      <c r="I38" s="2">
        <f t="shared" si="0"/>
        <v>29</v>
      </c>
    </row>
    <row r="39" spans="1:9" s="62" customFormat="1">
      <c r="A39" s="2">
        <f t="shared" si="2"/>
        <v>30</v>
      </c>
      <c r="B39" s="2"/>
      <c r="C39" s="4" t="s">
        <v>149</v>
      </c>
      <c r="D39" s="12"/>
      <c r="E39" s="12"/>
      <c r="F39" s="12"/>
      <c r="G39" s="12"/>
      <c r="H39" s="12"/>
      <c r="I39" s="2">
        <f t="shared" ref="I39:I61" si="5">A39</f>
        <v>30</v>
      </c>
    </row>
    <row r="40" spans="1:9" s="62" customFormat="1">
      <c r="A40" s="2">
        <f t="shared" si="2"/>
        <v>31</v>
      </c>
      <c r="B40" s="2"/>
      <c r="C40" s="4" t="s">
        <v>145</v>
      </c>
      <c r="D40" s="12"/>
      <c r="E40" s="12"/>
      <c r="F40" s="12"/>
      <c r="G40" s="12"/>
      <c r="H40" s="12"/>
      <c r="I40" s="2">
        <f t="shared" si="5"/>
        <v>31</v>
      </c>
    </row>
    <row r="41" spans="1:9" s="62" customFormat="1">
      <c r="A41" s="2">
        <f t="shared" si="2"/>
        <v>32</v>
      </c>
      <c r="B41" s="2"/>
      <c r="C41" s="4" t="s">
        <v>150</v>
      </c>
      <c r="D41" s="266">
        <v>2942.9974273009097</v>
      </c>
      <c r="E41" s="266">
        <v>3009.8065585357522</v>
      </c>
      <c r="F41" s="266">
        <v>3118.664801650139</v>
      </c>
      <c r="G41" s="266">
        <v>3189.4840156618479</v>
      </c>
      <c r="H41" s="12"/>
      <c r="I41" s="2">
        <f t="shared" si="5"/>
        <v>32</v>
      </c>
    </row>
    <row r="42" spans="1:9" s="62" customFormat="1">
      <c r="A42" s="2">
        <f t="shared" si="2"/>
        <v>33</v>
      </c>
      <c r="B42" s="2"/>
      <c r="C42" s="4" t="s">
        <v>12</v>
      </c>
      <c r="D42" s="266">
        <v>1083.1547460807951</v>
      </c>
      <c r="E42" s="266">
        <v>1149.9638773156373</v>
      </c>
      <c r="F42" s="266">
        <v>1258.8221204300241</v>
      </c>
      <c r="G42" s="266">
        <v>1329.6413344417326</v>
      </c>
      <c r="H42" s="12"/>
      <c r="I42" s="2">
        <f t="shared" si="5"/>
        <v>33</v>
      </c>
    </row>
    <row r="43" spans="1:9" s="62" customFormat="1">
      <c r="A43" s="2">
        <f t="shared" si="2"/>
        <v>34</v>
      </c>
      <c r="B43" s="2"/>
      <c r="C43" s="4" t="s">
        <v>197</v>
      </c>
      <c r="D43" s="11">
        <f>D41-D42</f>
        <v>1859.8426812201146</v>
      </c>
      <c r="E43" s="11">
        <f>E41-E42</f>
        <v>1859.8426812201149</v>
      </c>
      <c r="F43" s="11">
        <f>F41-F42</f>
        <v>1859.8426812201149</v>
      </c>
      <c r="G43" s="11">
        <f>G41-G42</f>
        <v>1859.8426812201153</v>
      </c>
      <c r="H43" s="12"/>
      <c r="I43" s="2">
        <f t="shared" si="5"/>
        <v>34</v>
      </c>
    </row>
    <row r="44" spans="1:9" s="62" customFormat="1">
      <c r="A44" s="2">
        <f t="shared" si="2"/>
        <v>35</v>
      </c>
      <c r="B44" s="2"/>
      <c r="C44" s="1"/>
      <c r="D44" s="11"/>
      <c r="E44" s="11"/>
      <c r="F44" s="11"/>
      <c r="G44" s="11"/>
      <c r="H44" s="12"/>
      <c r="I44" s="2">
        <f t="shared" si="5"/>
        <v>35</v>
      </c>
    </row>
    <row r="45" spans="1:9" s="62" customFormat="1">
      <c r="A45" s="2">
        <f t="shared" si="2"/>
        <v>36</v>
      </c>
      <c r="B45" s="2"/>
      <c r="C45" s="4" t="s">
        <v>83</v>
      </c>
      <c r="D45" s="11"/>
      <c r="E45" s="11"/>
      <c r="F45" s="11"/>
      <c r="G45" s="11"/>
      <c r="H45" s="12"/>
      <c r="I45" s="2">
        <f t="shared" si="5"/>
        <v>36</v>
      </c>
    </row>
    <row r="46" spans="1:9" s="62" customFormat="1">
      <c r="A46" s="2">
        <f t="shared" si="2"/>
        <v>37</v>
      </c>
      <c r="B46" s="2"/>
      <c r="C46" s="4" t="s">
        <v>151</v>
      </c>
      <c r="D46" s="11">
        <f>D41</f>
        <v>2942.9974273009097</v>
      </c>
      <c r="E46" s="11">
        <f>E41</f>
        <v>3009.8065585357522</v>
      </c>
      <c r="F46" s="11">
        <f>F41</f>
        <v>3118.664801650139</v>
      </c>
      <c r="G46" s="11">
        <f>G41</f>
        <v>3189.4840156618479</v>
      </c>
      <c r="H46" s="12"/>
      <c r="I46" s="2">
        <f t="shared" si="5"/>
        <v>37</v>
      </c>
    </row>
    <row r="47" spans="1:9" s="62" customFormat="1">
      <c r="A47" s="2">
        <f t="shared" si="2"/>
        <v>38</v>
      </c>
      <c r="B47" s="2"/>
      <c r="C47" s="4" t="s">
        <v>13</v>
      </c>
      <c r="D47" s="266">
        <v>215.12087811407588</v>
      </c>
      <c r="E47" s="266">
        <v>220.00434788674866</v>
      </c>
      <c r="F47" s="266">
        <v>227.96143294278264</v>
      </c>
      <c r="G47" s="266">
        <v>233.13802309682825</v>
      </c>
      <c r="H47" s="12"/>
      <c r="I47" s="2">
        <f t="shared" si="5"/>
        <v>38</v>
      </c>
    </row>
    <row r="48" spans="1:9" s="62" customFormat="1">
      <c r="A48" s="2">
        <f t="shared" si="2"/>
        <v>39</v>
      </c>
      <c r="B48" s="2"/>
      <c r="C48" s="1"/>
      <c r="D48" s="11"/>
      <c r="E48" s="11"/>
      <c r="F48" s="11"/>
      <c r="G48" s="11"/>
      <c r="H48" s="12"/>
      <c r="I48" s="2">
        <f t="shared" si="5"/>
        <v>39</v>
      </c>
    </row>
    <row r="49" spans="1:9" s="62" customFormat="1">
      <c r="A49" s="2">
        <f t="shared" si="2"/>
        <v>40</v>
      </c>
      <c r="B49" s="2"/>
      <c r="C49" s="4" t="s">
        <v>82</v>
      </c>
      <c r="D49" s="11"/>
      <c r="E49" s="11"/>
      <c r="F49" s="11"/>
      <c r="G49" s="11"/>
      <c r="H49" s="12"/>
      <c r="I49" s="2">
        <f t="shared" si="5"/>
        <v>40</v>
      </c>
    </row>
    <row r="50" spans="1:9" s="62" customFormat="1">
      <c r="A50" s="2">
        <f t="shared" si="2"/>
        <v>41</v>
      </c>
      <c r="B50" s="2"/>
      <c r="C50" s="4" t="s">
        <v>146</v>
      </c>
      <c r="D50" s="11">
        <f>D42</f>
        <v>1083.1547460807951</v>
      </c>
      <c r="E50" s="11">
        <f t="shared" ref="D50:G51" si="6">E42</f>
        <v>1149.9638773156373</v>
      </c>
      <c r="F50" s="11">
        <f t="shared" si="6"/>
        <v>1258.8221204300241</v>
      </c>
      <c r="G50" s="11">
        <f t="shared" si="6"/>
        <v>1329.6413344417326</v>
      </c>
      <c r="H50" s="12"/>
      <c r="I50" s="2">
        <f t="shared" si="5"/>
        <v>41</v>
      </c>
    </row>
    <row r="51" spans="1:9" s="62" customFormat="1">
      <c r="A51" s="2">
        <f t="shared" si="2"/>
        <v>42</v>
      </c>
      <c r="B51" s="2"/>
      <c r="C51" s="4" t="s">
        <v>147</v>
      </c>
      <c r="D51" s="11">
        <f t="shared" si="6"/>
        <v>1859.8426812201146</v>
      </c>
      <c r="E51" s="11">
        <f t="shared" si="6"/>
        <v>1859.8426812201149</v>
      </c>
      <c r="F51" s="11">
        <f t="shared" si="6"/>
        <v>1859.8426812201149</v>
      </c>
      <c r="G51" s="11">
        <f t="shared" si="6"/>
        <v>1859.8426812201153</v>
      </c>
      <c r="H51" s="12"/>
      <c r="I51" s="2">
        <f t="shared" si="5"/>
        <v>42</v>
      </c>
    </row>
    <row r="52" spans="1:9" s="62" customFormat="1">
      <c r="A52" s="2">
        <f t="shared" si="2"/>
        <v>43</v>
      </c>
      <c r="B52" s="2"/>
      <c r="C52" s="4" t="s">
        <v>14</v>
      </c>
      <c r="D52" s="266">
        <v>90.856699227302471</v>
      </c>
      <c r="E52" s="266">
        <v>95.740168999975268</v>
      </c>
      <c r="F52" s="266">
        <v>103.69725405600921</v>
      </c>
      <c r="G52" s="266">
        <v>108.87384421005481</v>
      </c>
      <c r="H52" s="12"/>
      <c r="I52" s="2">
        <f t="shared" si="5"/>
        <v>43</v>
      </c>
    </row>
    <row r="53" spans="1:9" s="62" customFormat="1">
      <c r="A53" s="2">
        <f t="shared" si="2"/>
        <v>44</v>
      </c>
      <c r="B53" s="2"/>
      <c r="C53" s="4"/>
      <c r="D53" s="11"/>
      <c r="E53" s="11"/>
      <c r="F53" s="11"/>
      <c r="G53" s="11"/>
      <c r="H53" s="12"/>
      <c r="I53" s="2">
        <f t="shared" si="5"/>
        <v>44</v>
      </c>
    </row>
    <row r="54" spans="1:9" s="62" customFormat="1">
      <c r="A54" s="2">
        <f t="shared" si="2"/>
        <v>45</v>
      </c>
      <c r="B54" s="2"/>
      <c r="C54" s="4" t="s">
        <v>81</v>
      </c>
      <c r="D54" s="11"/>
      <c r="E54" s="11"/>
      <c r="F54" s="11"/>
      <c r="G54" s="11"/>
      <c r="H54" s="12"/>
      <c r="I54" s="2">
        <f t="shared" si="5"/>
        <v>45</v>
      </c>
    </row>
    <row r="55" spans="1:9" s="62" customFormat="1">
      <c r="A55" s="2">
        <f t="shared" si="2"/>
        <v>46</v>
      </c>
      <c r="B55" s="2"/>
      <c r="C55" s="4" t="s">
        <v>203</v>
      </c>
      <c r="D55" s="266">
        <v>1132.484698200368</v>
      </c>
      <c r="E55" s="266">
        <v>1199.29382943521</v>
      </c>
      <c r="F55" s="266">
        <v>1308.1520725495968</v>
      </c>
      <c r="G55" s="266">
        <v>1378.9712865613055</v>
      </c>
      <c r="H55" s="12"/>
      <c r="I55" s="2">
        <f t="shared" si="5"/>
        <v>46</v>
      </c>
    </row>
    <row r="56" spans="1:9" s="62" customFormat="1">
      <c r="A56" s="2">
        <f t="shared" si="2"/>
        <v>47</v>
      </c>
      <c r="B56" s="2"/>
      <c r="C56" s="4" t="s">
        <v>13</v>
      </c>
      <c r="D56" s="266">
        <v>82.779923783707773</v>
      </c>
      <c r="E56" s="266">
        <v>87.663393556380541</v>
      </c>
      <c r="F56" s="266">
        <v>95.620478612414502</v>
      </c>
      <c r="G56" s="266">
        <v>100.79706876646011</v>
      </c>
      <c r="H56" s="12"/>
      <c r="I56" s="2">
        <f t="shared" si="5"/>
        <v>47</v>
      </c>
    </row>
    <row r="57" spans="1:9" s="62" customFormat="1">
      <c r="A57" s="2">
        <f t="shared" si="2"/>
        <v>48</v>
      </c>
      <c r="B57" s="2"/>
      <c r="C57" s="1"/>
      <c r="D57" s="11"/>
      <c r="E57" s="11"/>
      <c r="F57" s="11"/>
      <c r="G57" s="11"/>
      <c r="H57" s="12"/>
      <c r="I57" s="2">
        <f t="shared" si="5"/>
        <v>48</v>
      </c>
    </row>
    <row r="58" spans="1:9" s="62" customFormat="1">
      <c r="A58" s="2">
        <f t="shared" si="2"/>
        <v>49</v>
      </c>
      <c r="B58" s="2"/>
      <c r="C58" s="4" t="s">
        <v>15</v>
      </c>
      <c r="D58" s="11"/>
      <c r="E58" s="11"/>
      <c r="F58" s="11"/>
      <c r="G58" s="11"/>
      <c r="H58" s="12"/>
      <c r="I58" s="2">
        <f t="shared" si="5"/>
        <v>49</v>
      </c>
    </row>
    <row r="59" spans="1:9" s="62" customFormat="1">
      <c r="A59" s="2">
        <f t="shared" si="2"/>
        <v>50</v>
      </c>
      <c r="B59" s="2"/>
      <c r="C59" s="4" t="s">
        <v>16</v>
      </c>
      <c r="D59" s="11">
        <f>D56</f>
        <v>82.779923783707773</v>
      </c>
      <c r="E59" s="11">
        <f>E56</f>
        <v>87.663393556380541</v>
      </c>
      <c r="F59" s="11">
        <f>F56</f>
        <v>95.620478612414502</v>
      </c>
      <c r="G59" s="11">
        <f>G56</f>
        <v>100.79706876646011</v>
      </c>
      <c r="H59" s="12"/>
      <c r="I59" s="2">
        <f t="shared" si="5"/>
        <v>50</v>
      </c>
    </row>
    <row r="60" spans="1:9" s="62" customFormat="1">
      <c r="A60" s="2">
        <f t="shared" si="2"/>
        <v>51</v>
      </c>
      <c r="B60" s="2"/>
      <c r="C60" s="4" t="s">
        <v>17</v>
      </c>
      <c r="D60" s="11">
        <f>D52</f>
        <v>90.856699227302471</v>
      </c>
      <c r="E60" s="11">
        <f>E52</f>
        <v>95.740168999975268</v>
      </c>
      <c r="F60" s="11">
        <f>F52</f>
        <v>103.69725405600921</v>
      </c>
      <c r="G60" s="11">
        <f>G52</f>
        <v>108.87384421005481</v>
      </c>
      <c r="H60" s="12"/>
      <c r="I60" s="2">
        <f t="shared" si="5"/>
        <v>51</v>
      </c>
    </row>
    <row r="61" spans="1:9" s="62" customFormat="1">
      <c r="A61" s="2">
        <f t="shared" si="2"/>
        <v>52</v>
      </c>
      <c r="B61" s="2"/>
      <c r="C61" s="4" t="s">
        <v>18</v>
      </c>
      <c r="D61" s="11">
        <f>D47</f>
        <v>215.12087811407588</v>
      </c>
      <c r="E61" s="11">
        <f>E47</f>
        <v>220.00434788674866</v>
      </c>
      <c r="F61" s="11">
        <f>F47</f>
        <v>227.96143294278264</v>
      </c>
      <c r="G61" s="11">
        <f>G47</f>
        <v>233.13802309682825</v>
      </c>
      <c r="H61" s="12"/>
      <c r="I61" s="2">
        <f t="shared" si="5"/>
        <v>52</v>
      </c>
    </row>
  </sheetData>
  <mergeCells count="4">
    <mergeCell ref="A1:I1"/>
    <mergeCell ref="A2:I2"/>
    <mergeCell ref="A5:I5"/>
    <mergeCell ref="A3:I3"/>
  </mergeCells>
  <phoneticPr fontId="4" type="noConversion"/>
  <printOptions horizontalCentered="1"/>
  <pageMargins left="0.75" right="0.75" top="1" bottom="1" header="0.5" footer="0.5"/>
  <pageSetup orientation="landscape" r:id="rId1"/>
  <headerFooter alignWithMargins="0">
    <oddFooter>&amp;L&amp;F
&amp;A&amp;R&amp;P of &amp;N</oddFooter>
  </headerFooter>
  <rowBreaks count="1" manualBreakCount="1">
    <brk id="36" max="8" man="1"/>
  </rowBreaks>
  <ignoredErrors>
    <ignoredError sqref="E19 F19:G19 D19" unlockedFormula="1"/>
    <ignoredError sqref="D13 E13:G13 D15 E15:G15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FE823-6DC6-440B-9A2A-5C6756A0E851}">
  <dimension ref="A1:L109"/>
  <sheetViews>
    <sheetView zoomScaleNormal="100" workbookViewId="0">
      <selection activeCell="A5" sqref="A5:J5"/>
    </sheetView>
  </sheetViews>
  <sheetFormatPr defaultColWidth="9.140625" defaultRowHeight="15"/>
  <cols>
    <col min="1" max="1" width="9.140625" style="233"/>
    <col min="2" max="2" width="1.7109375" style="233" customWidth="1"/>
    <col min="3" max="3" width="42.7109375" style="233" bestFit="1" customWidth="1"/>
    <col min="4" max="4" width="18.85546875" style="233" bestFit="1" customWidth="1"/>
    <col min="5" max="5" width="10.5703125" style="233" bestFit="1" customWidth="1"/>
    <col min="6" max="6" width="14.85546875" style="233" bestFit="1" customWidth="1"/>
    <col min="7" max="7" width="2.7109375" style="233" customWidth="1"/>
    <col min="8" max="8" width="9.85546875" style="233" bestFit="1" customWidth="1"/>
    <col min="9" max="9" width="1.7109375" style="233" customWidth="1"/>
    <col min="10" max="16384" width="9.140625" style="233"/>
  </cols>
  <sheetData>
    <row r="1" spans="1:12">
      <c r="A1" s="290" t="str">
        <f>DESCRIPTION!A1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2">
      <c r="A2" s="290" t="str">
        <f>DESCRIPTION!A2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  <c r="J2" s="290"/>
    </row>
    <row r="3" spans="1:12">
      <c r="A3" s="290" t="str">
        <f>DESCRIPTION!A3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  <c r="J3" s="290"/>
    </row>
    <row r="4" spans="1:12">
      <c r="C4" s="244"/>
      <c r="D4" s="244"/>
      <c r="E4" s="244"/>
      <c r="F4" s="244"/>
      <c r="G4" s="244"/>
      <c r="H4" s="244"/>
    </row>
    <row r="5" spans="1:12">
      <c r="A5" s="297" t="s">
        <v>281</v>
      </c>
      <c r="B5" s="297"/>
      <c r="C5" s="297"/>
      <c r="D5" s="297"/>
      <c r="E5" s="297"/>
      <c r="F5" s="297"/>
      <c r="G5" s="297"/>
      <c r="H5" s="297"/>
      <c r="I5" s="297"/>
      <c r="J5" s="297"/>
    </row>
    <row r="6" spans="1:12">
      <c r="C6" s="244"/>
      <c r="D6" s="244"/>
      <c r="E6" s="244"/>
      <c r="F6" s="244"/>
      <c r="G6" s="244"/>
      <c r="H6" s="244"/>
    </row>
    <row r="7" spans="1:12">
      <c r="A7" s="179" t="s">
        <v>1</v>
      </c>
      <c r="C7" s="244"/>
      <c r="D7" s="243" t="s">
        <v>258</v>
      </c>
      <c r="E7" s="243" t="s">
        <v>259</v>
      </c>
      <c r="F7" s="243" t="s">
        <v>251</v>
      </c>
      <c r="G7" s="242"/>
      <c r="H7" s="242"/>
      <c r="J7" s="179" t="s">
        <v>1</v>
      </c>
    </row>
    <row r="8" spans="1:12">
      <c r="A8" s="175" t="s">
        <v>48</v>
      </c>
      <c r="B8" s="246"/>
      <c r="C8" s="247"/>
      <c r="D8" s="248" t="s">
        <v>46</v>
      </c>
      <c r="E8" s="248" t="s">
        <v>46</v>
      </c>
      <c r="F8" s="248" t="s">
        <v>46</v>
      </c>
      <c r="G8" s="249"/>
      <c r="H8" s="249" t="s">
        <v>235</v>
      </c>
      <c r="I8" s="246"/>
      <c r="J8" s="175" t="s">
        <v>48</v>
      </c>
    </row>
    <row r="9" spans="1:12">
      <c r="A9" s="192"/>
      <c r="C9" s="244" t="s">
        <v>140</v>
      </c>
      <c r="D9" s="244"/>
      <c r="E9" s="244"/>
      <c r="F9" s="244"/>
      <c r="G9" s="244"/>
      <c r="H9" s="244"/>
      <c r="J9" s="192"/>
    </row>
    <row r="10" spans="1:12">
      <c r="A10" s="192">
        <f>A9+1</f>
        <v>1</v>
      </c>
      <c r="C10" s="244">
        <v>175</v>
      </c>
      <c r="D10" s="261">
        <v>262.2850358565737</v>
      </c>
      <c r="E10" s="263">
        <v>509.60955000000001</v>
      </c>
      <c r="F10" s="245">
        <f>E10-D10</f>
        <v>247.32451414342631</v>
      </c>
      <c r="G10" s="244"/>
      <c r="H10" s="244">
        <v>71</v>
      </c>
      <c r="J10" s="192">
        <f>J9+1</f>
        <v>1</v>
      </c>
      <c r="L10" s="250"/>
    </row>
    <row r="11" spans="1:12">
      <c r="A11" s="192">
        <f>A10+1</f>
        <v>2</v>
      </c>
      <c r="C11" s="244" t="s">
        <v>139</v>
      </c>
      <c r="D11" s="261"/>
      <c r="E11" s="263"/>
      <c r="F11" s="245"/>
      <c r="G11" s="244"/>
      <c r="H11" s="244"/>
      <c r="J11" s="192">
        <f>J10+1</f>
        <v>2</v>
      </c>
      <c r="L11" s="250"/>
    </row>
    <row r="12" spans="1:12">
      <c r="A12" s="192">
        <f t="shared" ref="A12:A74" si="0">A11+1</f>
        <v>3</v>
      </c>
      <c r="C12" s="244">
        <v>175</v>
      </c>
      <c r="D12" s="261">
        <v>262.2850358565737</v>
      </c>
      <c r="E12" s="263">
        <v>509.60955000000001</v>
      </c>
      <c r="F12" s="245">
        <f t="shared" ref="F12:F13" si="1">E12-D12</f>
        <v>247.32451414342631</v>
      </c>
      <c r="G12" s="244"/>
      <c r="H12" s="244">
        <v>71</v>
      </c>
      <c r="J12" s="192">
        <f t="shared" ref="J12:J74" si="2">J11+1</f>
        <v>3</v>
      </c>
      <c r="L12" s="250"/>
    </row>
    <row r="13" spans="1:12">
      <c r="A13" s="192">
        <f t="shared" si="0"/>
        <v>4</v>
      </c>
      <c r="C13" s="244">
        <v>400</v>
      </c>
      <c r="D13" s="261">
        <v>485.92742629482075</v>
      </c>
      <c r="E13" s="261">
        <v>717.19155000000001</v>
      </c>
      <c r="F13" s="245">
        <f t="shared" si="1"/>
        <v>231.26412370517926</v>
      </c>
      <c r="G13" s="244"/>
      <c r="H13" s="244">
        <v>174</v>
      </c>
      <c r="J13" s="192">
        <f t="shared" si="2"/>
        <v>4</v>
      </c>
      <c r="L13" s="250"/>
    </row>
    <row r="14" spans="1:12">
      <c r="A14" s="192">
        <f t="shared" si="0"/>
        <v>5</v>
      </c>
      <c r="C14" s="244"/>
      <c r="D14" s="262"/>
      <c r="E14" s="262"/>
      <c r="F14" s="244"/>
      <c r="G14" s="244"/>
      <c r="H14" s="244"/>
      <c r="J14" s="192">
        <f t="shared" si="2"/>
        <v>5</v>
      </c>
      <c r="L14" s="250"/>
    </row>
    <row r="15" spans="1:12">
      <c r="A15" s="192">
        <f t="shared" si="0"/>
        <v>6</v>
      </c>
      <c r="C15" s="244" t="s">
        <v>171</v>
      </c>
      <c r="D15" s="262"/>
      <c r="E15" s="262"/>
      <c r="F15" s="244"/>
      <c r="G15" s="244"/>
      <c r="H15" s="244"/>
      <c r="J15" s="192">
        <f t="shared" si="2"/>
        <v>6</v>
      </c>
      <c r="L15" s="250"/>
    </row>
    <row r="16" spans="1:12">
      <c r="A16" s="192">
        <f t="shared" si="0"/>
        <v>7</v>
      </c>
      <c r="C16" s="244">
        <v>70</v>
      </c>
      <c r="D16" s="261">
        <v>111.24000000000001</v>
      </c>
      <c r="E16" s="261">
        <v>454.25435000000004</v>
      </c>
      <c r="F16" s="245">
        <f t="shared" ref="F16:F79" si="3">E16-D16</f>
        <v>343.01435000000004</v>
      </c>
      <c r="G16" s="244"/>
      <c r="H16" s="244">
        <v>31</v>
      </c>
      <c r="J16" s="192">
        <f t="shared" si="2"/>
        <v>7</v>
      </c>
      <c r="L16" s="250"/>
    </row>
    <row r="17" spans="1:12">
      <c r="A17" s="192">
        <f t="shared" si="0"/>
        <v>8</v>
      </c>
      <c r="C17" s="244">
        <v>100</v>
      </c>
      <c r="D17" s="261">
        <v>116.69</v>
      </c>
      <c r="E17" s="261">
        <v>461.17955000000001</v>
      </c>
      <c r="F17" s="245">
        <f t="shared" si="3"/>
        <v>344.48955000000001</v>
      </c>
      <c r="G17" s="244"/>
      <c r="H17" s="244">
        <v>39</v>
      </c>
      <c r="J17" s="192">
        <f t="shared" si="2"/>
        <v>8</v>
      </c>
      <c r="L17" s="250"/>
    </row>
    <row r="18" spans="1:12">
      <c r="A18" s="192">
        <f t="shared" si="0"/>
        <v>9</v>
      </c>
      <c r="C18" s="244">
        <v>150</v>
      </c>
      <c r="D18" s="261">
        <v>116.47</v>
      </c>
      <c r="E18" s="261">
        <v>509.60955000000001</v>
      </c>
      <c r="F18" s="245">
        <f t="shared" si="3"/>
        <v>393.13954999999999</v>
      </c>
      <c r="G18" s="244"/>
      <c r="H18" s="244">
        <v>71</v>
      </c>
      <c r="J18" s="192">
        <f t="shared" si="2"/>
        <v>9</v>
      </c>
      <c r="L18" s="250"/>
    </row>
    <row r="19" spans="1:12">
      <c r="A19" s="192">
        <f t="shared" si="0"/>
        <v>10</v>
      </c>
      <c r="C19" s="244" t="s">
        <v>172</v>
      </c>
      <c r="D19" s="261"/>
      <c r="E19" s="261"/>
      <c r="F19" s="245"/>
      <c r="G19" s="244"/>
      <c r="H19" s="244"/>
      <c r="J19" s="192">
        <f t="shared" si="2"/>
        <v>10</v>
      </c>
      <c r="L19" s="250"/>
    </row>
    <row r="20" spans="1:12">
      <c r="A20" s="192">
        <f t="shared" si="0"/>
        <v>11</v>
      </c>
      <c r="C20" s="244">
        <v>200</v>
      </c>
      <c r="D20" s="261">
        <v>189.87</v>
      </c>
      <c r="E20" s="261">
        <v>571.88995</v>
      </c>
      <c r="F20" s="245">
        <f t="shared" si="3"/>
        <v>382.01994999999999</v>
      </c>
      <c r="G20" s="244"/>
      <c r="H20" s="244">
        <v>97</v>
      </c>
      <c r="J20" s="192">
        <f t="shared" si="2"/>
        <v>11</v>
      </c>
      <c r="L20" s="250"/>
    </row>
    <row r="21" spans="1:12">
      <c r="A21" s="192">
        <f t="shared" si="0"/>
        <v>12</v>
      </c>
      <c r="C21" s="244">
        <v>250</v>
      </c>
      <c r="D21" s="261">
        <v>231.93</v>
      </c>
      <c r="E21" s="261">
        <v>620.31995000000006</v>
      </c>
      <c r="F21" s="245">
        <f t="shared" si="3"/>
        <v>388.38995000000006</v>
      </c>
      <c r="G21" s="244"/>
      <c r="H21" s="244">
        <v>98</v>
      </c>
      <c r="J21" s="192">
        <f t="shared" si="2"/>
        <v>12</v>
      </c>
      <c r="L21" s="250"/>
    </row>
    <row r="22" spans="1:12">
      <c r="A22" s="192">
        <f t="shared" si="0"/>
        <v>13</v>
      </c>
      <c r="C22" s="244">
        <v>400</v>
      </c>
      <c r="D22" s="261">
        <v>219.32</v>
      </c>
      <c r="E22" s="261">
        <v>717.19155000000001</v>
      </c>
      <c r="F22" s="245">
        <f t="shared" si="3"/>
        <v>497.87155000000001</v>
      </c>
      <c r="G22" s="244"/>
      <c r="H22" s="244">
        <v>174</v>
      </c>
      <c r="J22" s="192">
        <f t="shared" si="2"/>
        <v>13</v>
      </c>
      <c r="L22" s="250"/>
    </row>
    <row r="23" spans="1:12">
      <c r="A23" s="192">
        <f t="shared" si="0"/>
        <v>14</v>
      </c>
      <c r="C23" s="244" t="s">
        <v>173</v>
      </c>
      <c r="D23" s="262"/>
      <c r="E23" s="262"/>
      <c r="F23" s="245"/>
      <c r="G23" s="244"/>
      <c r="H23" s="244"/>
      <c r="J23" s="192">
        <f t="shared" si="2"/>
        <v>14</v>
      </c>
      <c r="L23" s="250"/>
    </row>
    <row r="24" spans="1:12">
      <c r="A24" s="192">
        <f t="shared" si="0"/>
        <v>15</v>
      </c>
      <c r="C24" s="244">
        <v>70</v>
      </c>
      <c r="D24" s="261">
        <v>111.24000000000001</v>
      </c>
      <c r="E24" s="261">
        <v>454.25435000000004</v>
      </c>
      <c r="F24" s="245">
        <f t="shared" si="3"/>
        <v>343.01435000000004</v>
      </c>
      <c r="G24" s="244"/>
      <c r="H24" s="244">
        <v>31</v>
      </c>
      <c r="J24" s="192">
        <f t="shared" si="2"/>
        <v>15</v>
      </c>
      <c r="L24" s="250"/>
    </row>
    <row r="25" spans="1:12">
      <c r="A25" s="192">
        <f t="shared" si="0"/>
        <v>16</v>
      </c>
      <c r="C25" s="244">
        <v>100</v>
      </c>
      <c r="D25" s="261">
        <v>116.69</v>
      </c>
      <c r="E25" s="261">
        <v>461.17954999999995</v>
      </c>
      <c r="F25" s="245">
        <f t="shared" si="3"/>
        <v>344.48954999999995</v>
      </c>
      <c r="G25" s="244"/>
      <c r="H25" s="244">
        <v>39</v>
      </c>
      <c r="J25" s="192">
        <f t="shared" si="2"/>
        <v>16</v>
      </c>
      <c r="L25" s="250"/>
    </row>
    <row r="26" spans="1:12">
      <c r="A26" s="192">
        <f t="shared" si="0"/>
        <v>17</v>
      </c>
      <c r="C26" s="244">
        <v>150</v>
      </c>
      <c r="D26" s="261">
        <v>116.47</v>
      </c>
      <c r="E26" s="261">
        <v>509.60955000000001</v>
      </c>
      <c r="F26" s="245">
        <f t="shared" si="3"/>
        <v>393.13954999999999</v>
      </c>
      <c r="G26" s="244"/>
      <c r="H26" s="244">
        <v>71</v>
      </c>
      <c r="J26" s="192">
        <f t="shared" si="2"/>
        <v>17</v>
      </c>
      <c r="L26" s="250"/>
    </row>
    <row r="27" spans="1:12">
      <c r="A27" s="192">
        <f t="shared" si="0"/>
        <v>18</v>
      </c>
      <c r="C27" s="244" t="s">
        <v>174</v>
      </c>
      <c r="D27" s="261"/>
      <c r="E27" s="261"/>
      <c r="F27" s="245"/>
      <c r="G27" s="244"/>
      <c r="H27" s="244"/>
      <c r="J27" s="192">
        <f t="shared" si="2"/>
        <v>18</v>
      </c>
      <c r="L27" s="250"/>
    </row>
    <row r="28" spans="1:12">
      <c r="A28" s="192">
        <f t="shared" si="0"/>
        <v>19</v>
      </c>
      <c r="C28" s="244">
        <v>200</v>
      </c>
      <c r="D28" s="261">
        <v>189.87</v>
      </c>
      <c r="E28" s="261">
        <v>571.88995</v>
      </c>
      <c r="F28" s="245">
        <f t="shared" si="3"/>
        <v>382.01994999999999</v>
      </c>
      <c r="G28" s="244"/>
      <c r="H28" s="244">
        <v>97</v>
      </c>
      <c r="J28" s="192">
        <f t="shared" si="2"/>
        <v>19</v>
      </c>
      <c r="L28" s="250"/>
    </row>
    <row r="29" spans="1:12">
      <c r="A29" s="192">
        <f t="shared" si="0"/>
        <v>20</v>
      </c>
      <c r="C29" s="244">
        <v>250</v>
      </c>
      <c r="D29" s="261">
        <v>231.93</v>
      </c>
      <c r="E29" s="261">
        <v>620.31995000000006</v>
      </c>
      <c r="F29" s="245">
        <f t="shared" si="3"/>
        <v>388.38995000000006</v>
      </c>
      <c r="G29" s="244"/>
      <c r="H29" s="244">
        <v>136</v>
      </c>
      <c r="J29" s="192">
        <f t="shared" si="2"/>
        <v>20</v>
      </c>
      <c r="L29" s="250"/>
    </row>
    <row r="30" spans="1:12">
      <c r="A30" s="192">
        <f t="shared" si="0"/>
        <v>21</v>
      </c>
      <c r="C30" s="244">
        <v>400</v>
      </c>
      <c r="D30" s="261">
        <v>219.32</v>
      </c>
      <c r="E30" s="261">
        <v>717.19155000000001</v>
      </c>
      <c r="F30" s="245">
        <f t="shared" si="3"/>
        <v>497.87155000000001</v>
      </c>
      <c r="G30" s="244"/>
      <c r="H30" s="244">
        <v>174</v>
      </c>
      <c r="J30" s="192">
        <f t="shared" si="2"/>
        <v>21</v>
      </c>
      <c r="L30" s="250"/>
    </row>
    <row r="31" spans="1:12">
      <c r="A31" s="192">
        <f t="shared" si="0"/>
        <v>22</v>
      </c>
      <c r="C31" s="244" t="s">
        <v>175</v>
      </c>
      <c r="D31" s="261"/>
      <c r="E31" s="261"/>
      <c r="F31" s="245"/>
      <c r="G31" s="244"/>
      <c r="H31" s="244"/>
      <c r="J31" s="192">
        <f t="shared" si="2"/>
        <v>22</v>
      </c>
      <c r="L31" s="250"/>
    </row>
    <row r="32" spans="1:12">
      <c r="A32" s="192">
        <f t="shared" si="0"/>
        <v>23</v>
      </c>
      <c r="C32" s="244">
        <v>70</v>
      </c>
      <c r="D32" s="261">
        <v>111.24000000000001</v>
      </c>
      <c r="E32" s="261">
        <v>312.85697500000003</v>
      </c>
      <c r="F32" s="245">
        <f t="shared" si="3"/>
        <v>201.61697500000002</v>
      </c>
      <c r="G32" s="244"/>
      <c r="H32" s="244">
        <v>31</v>
      </c>
      <c r="J32" s="192">
        <f t="shared" si="2"/>
        <v>23</v>
      </c>
      <c r="L32" s="250"/>
    </row>
    <row r="33" spans="1:12">
      <c r="A33" s="192">
        <f t="shared" si="0"/>
        <v>24</v>
      </c>
      <c r="C33" s="244">
        <v>100</v>
      </c>
      <c r="D33" s="261">
        <v>116.69</v>
      </c>
      <c r="E33" s="261">
        <v>319.782175</v>
      </c>
      <c r="F33" s="245">
        <f t="shared" si="3"/>
        <v>203.092175</v>
      </c>
      <c r="G33" s="244"/>
      <c r="H33" s="244">
        <v>39</v>
      </c>
      <c r="J33" s="192">
        <f t="shared" si="2"/>
        <v>24</v>
      </c>
      <c r="L33" s="250"/>
    </row>
    <row r="34" spans="1:12">
      <c r="A34" s="192">
        <f t="shared" si="0"/>
        <v>25</v>
      </c>
      <c r="C34" s="244">
        <v>150</v>
      </c>
      <c r="D34" s="261">
        <v>116.47</v>
      </c>
      <c r="E34" s="261">
        <v>368.212175</v>
      </c>
      <c r="F34" s="245">
        <f t="shared" si="3"/>
        <v>251.742175</v>
      </c>
      <c r="G34" s="244"/>
      <c r="H34" s="244">
        <v>71</v>
      </c>
      <c r="J34" s="192">
        <f t="shared" si="2"/>
        <v>25</v>
      </c>
      <c r="L34" s="250"/>
    </row>
    <row r="35" spans="1:12">
      <c r="A35" s="192">
        <f t="shared" si="0"/>
        <v>26</v>
      </c>
      <c r="C35" s="244" t="s">
        <v>176</v>
      </c>
      <c r="D35" s="261"/>
      <c r="E35" s="261"/>
      <c r="F35" s="245"/>
      <c r="G35" s="244"/>
      <c r="H35" s="244"/>
      <c r="J35" s="192">
        <f t="shared" si="2"/>
        <v>26</v>
      </c>
      <c r="L35" s="250"/>
    </row>
    <row r="36" spans="1:12">
      <c r="A36" s="192">
        <f t="shared" si="0"/>
        <v>27</v>
      </c>
      <c r="C36" s="244">
        <v>200</v>
      </c>
      <c r="D36" s="261">
        <v>189.87</v>
      </c>
      <c r="E36" s="261">
        <v>430.49257499999999</v>
      </c>
      <c r="F36" s="245">
        <f t="shared" si="3"/>
        <v>240.62257499999998</v>
      </c>
      <c r="G36" s="244"/>
      <c r="H36" s="244">
        <v>97</v>
      </c>
      <c r="J36" s="192">
        <f t="shared" si="2"/>
        <v>27</v>
      </c>
      <c r="L36" s="250"/>
    </row>
    <row r="37" spans="1:12">
      <c r="A37" s="192">
        <f t="shared" si="0"/>
        <v>28</v>
      </c>
      <c r="C37" s="244">
        <v>250</v>
      </c>
      <c r="D37" s="261">
        <v>231.93</v>
      </c>
      <c r="E37" s="261">
        <v>478.92257500000005</v>
      </c>
      <c r="F37" s="245">
        <f t="shared" si="3"/>
        <v>246.99257500000004</v>
      </c>
      <c r="G37" s="244"/>
      <c r="H37" s="244">
        <v>136</v>
      </c>
      <c r="J37" s="192">
        <f t="shared" si="2"/>
        <v>28</v>
      </c>
      <c r="L37" s="250"/>
    </row>
    <row r="38" spans="1:12">
      <c r="A38" s="192">
        <f t="shared" si="0"/>
        <v>29</v>
      </c>
      <c r="C38" s="244">
        <v>400</v>
      </c>
      <c r="D38" s="261">
        <v>219.32</v>
      </c>
      <c r="E38" s="261">
        <v>575.794175</v>
      </c>
      <c r="F38" s="245">
        <f t="shared" si="3"/>
        <v>356.474175</v>
      </c>
      <c r="G38" s="244"/>
      <c r="H38" s="244">
        <v>174</v>
      </c>
      <c r="J38" s="192">
        <f t="shared" si="2"/>
        <v>29</v>
      </c>
      <c r="L38" s="250"/>
    </row>
    <row r="39" spans="1:12">
      <c r="A39" s="192">
        <f t="shared" si="0"/>
        <v>30</v>
      </c>
      <c r="C39" s="244" t="s">
        <v>177</v>
      </c>
      <c r="D39" s="261"/>
      <c r="E39" s="262"/>
      <c r="F39" s="245"/>
      <c r="G39" s="244"/>
      <c r="H39" s="244"/>
      <c r="J39" s="192">
        <f t="shared" si="2"/>
        <v>30</v>
      </c>
      <c r="L39" s="250"/>
    </row>
    <row r="40" spans="1:12">
      <c r="A40" s="192">
        <f t="shared" si="0"/>
        <v>31</v>
      </c>
      <c r="C40" s="244">
        <v>70</v>
      </c>
      <c r="D40" s="261">
        <v>111.24000000000001</v>
      </c>
      <c r="E40" s="261">
        <f>E24</f>
        <v>454.25435000000004</v>
      </c>
      <c r="F40" s="245">
        <f t="shared" si="3"/>
        <v>343.01435000000004</v>
      </c>
      <c r="G40" s="244"/>
      <c r="H40" s="244">
        <v>31</v>
      </c>
      <c r="J40" s="192">
        <f t="shared" si="2"/>
        <v>31</v>
      </c>
      <c r="L40" s="250"/>
    </row>
    <row r="41" spans="1:12">
      <c r="A41" s="192">
        <f t="shared" si="0"/>
        <v>32</v>
      </c>
      <c r="C41" s="244">
        <v>100</v>
      </c>
      <c r="D41" s="261">
        <v>116.69</v>
      </c>
      <c r="E41" s="261">
        <f t="shared" ref="E41:E54" si="4">E25</f>
        <v>461.17954999999995</v>
      </c>
      <c r="F41" s="245">
        <f t="shared" si="3"/>
        <v>344.48954999999995</v>
      </c>
      <c r="G41" s="244"/>
      <c r="H41" s="244">
        <v>39</v>
      </c>
      <c r="J41" s="192">
        <f t="shared" si="2"/>
        <v>32</v>
      </c>
      <c r="L41" s="250"/>
    </row>
    <row r="42" spans="1:12">
      <c r="A42" s="192">
        <f t="shared" si="0"/>
        <v>33</v>
      </c>
      <c r="C42" s="244">
        <v>150</v>
      </c>
      <c r="D42" s="261">
        <v>116.47</v>
      </c>
      <c r="E42" s="261">
        <f t="shared" si="4"/>
        <v>509.60955000000001</v>
      </c>
      <c r="F42" s="245">
        <f t="shared" si="3"/>
        <v>393.13954999999999</v>
      </c>
      <c r="G42" s="244"/>
      <c r="H42" s="244">
        <v>71</v>
      </c>
      <c r="J42" s="192">
        <f t="shared" si="2"/>
        <v>33</v>
      </c>
      <c r="L42" s="250"/>
    </row>
    <row r="43" spans="1:12">
      <c r="A43" s="192">
        <f t="shared" si="0"/>
        <v>34</v>
      </c>
      <c r="C43" s="244" t="s">
        <v>178</v>
      </c>
      <c r="D43" s="261"/>
      <c r="E43" s="261"/>
      <c r="F43" s="245"/>
      <c r="G43" s="244"/>
      <c r="H43" s="244"/>
      <c r="J43" s="192">
        <f t="shared" si="2"/>
        <v>34</v>
      </c>
      <c r="L43" s="250"/>
    </row>
    <row r="44" spans="1:12">
      <c r="A44" s="192">
        <f t="shared" si="0"/>
        <v>35</v>
      </c>
      <c r="C44" s="244">
        <v>200</v>
      </c>
      <c r="D44" s="261">
        <v>189.87</v>
      </c>
      <c r="E44" s="261">
        <f t="shared" si="4"/>
        <v>571.88995</v>
      </c>
      <c r="F44" s="245">
        <f t="shared" si="3"/>
        <v>382.01994999999999</v>
      </c>
      <c r="G44" s="244"/>
      <c r="H44" s="244">
        <v>97</v>
      </c>
      <c r="J44" s="192">
        <f t="shared" si="2"/>
        <v>35</v>
      </c>
      <c r="L44" s="250"/>
    </row>
    <row r="45" spans="1:12">
      <c r="A45" s="192">
        <f t="shared" si="0"/>
        <v>36</v>
      </c>
      <c r="C45" s="244">
        <v>250</v>
      </c>
      <c r="D45" s="261">
        <v>231.93</v>
      </c>
      <c r="E45" s="261">
        <f t="shared" si="4"/>
        <v>620.31995000000006</v>
      </c>
      <c r="F45" s="245">
        <f t="shared" si="3"/>
        <v>388.38995000000006</v>
      </c>
      <c r="G45" s="244"/>
      <c r="H45" s="244">
        <v>136</v>
      </c>
      <c r="J45" s="192">
        <f t="shared" si="2"/>
        <v>36</v>
      </c>
      <c r="L45" s="250"/>
    </row>
    <row r="46" spans="1:12">
      <c r="A46" s="192">
        <f t="shared" si="0"/>
        <v>37</v>
      </c>
      <c r="C46" s="244">
        <v>400</v>
      </c>
      <c r="D46" s="261">
        <v>219.32</v>
      </c>
      <c r="E46" s="261">
        <f t="shared" si="4"/>
        <v>717.19155000000001</v>
      </c>
      <c r="F46" s="245">
        <f t="shared" si="3"/>
        <v>497.87155000000001</v>
      </c>
      <c r="G46" s="244"/>
      <c r="H46" s="244">
        <v>174</v>
      </c>
      <c r="J46" s="192">
        <f t="shared" si="2"/>
        <v>37</v>
      </c>
      <c r="L46" s="250"/>
    </row>
    <row r="47" spans="1:12">
      <c r="A47" s="192">
        <f t="shared" si="0"/>
        <v>38</v>
      </c>
      <c r="C47" s="244" t="s">
        <v>179</v>
      </c>
      <c r="D47" s="261"/>
      <c r="E47" s="261"/>
      <c r="F47" s="245"/>
      <c r="G47" s="244"/>
      <c r="H47" s="244"/>
      <c r="J47" s="192">
        <f t="shared" si="2"/>
        <v>38</v>
      </c>
      <c r="L47" s="250"/>
    </row>
    <row r="48" spans="1:12">
      <c r="A48" s="192">
        <f t="shared" si="0"/>
        <v>39</v>
      </c>
      <c r="C48" s="244">
        <v>70</v>
      </c>
      <c r="D48" s="261">
        <v>111.24000000000001</v>
      </c>
      <c r="E48" s="261">
        <f t="shared" si="4"/>
        <v>312.85697500000003</v>
      </c>
      <c r="F48" s="245">
        <f t="shared" si="3"/>
        <v>201.61697500000002</v>
      </c>
      <c r="G48" s="244"/>
      <c r="H48" s="244">
        <v>31</v>
      </c>
      <c r="J48" s="192">
        <f t="shared" si="2"/>
        <v>39</v>
      </c>
      <c r="L48" s="250"/>
    </row>
    <row r="49" spans="1:12">
      <c r="A49" s="192">
        <f t="shared" si="0"/>
        <v>40</v>
      </c>
      <c r="C49" s="244">
        <v>100</v>
      </c>
      <c r="D49" s="261">
        <v>116.69</v>
      </c>
      <c r="E49" s="261">
        <f t="shared" si="4"/>
        <v>319.782175</v>
      </c>
      <c r="F49" s="245">
        <f t="shared" si="3"/>
        <v>203.092175</v>
      </c>
      <c r="G49" s="244"/>
      <c r="H49" s="244">
        <v>39</v>
      </c>
      <c r="J49" s="192">
        <f t="shared" si="2"/>
        <v>40</v>
      </c>
      <c r="L49" s="250"/>
    </row>
    <row r="50" spans="1:12">
      <c r="A50" s="192">
        <f t="shared" si="0"/>
        <v>41</v>
      </c>
      <c r="C50" s="244">
        <v>150</v>
      </c>
      <c r="D50" s="261">
        <v>116.47</v>
      </c>
      <c r="E50" s="261">
        <f t="shared" si="4"/>
        <v>368.212175</v>
      </c>
      <c r="F50" s="245">
        <f t="shared" si="3"/>
        <v>251.742175</v>
      </c>
      <c r="G50" s="244"/>
      <c r="H50" s="244">
        <v>71</v>
      </c>
      <c r="J50" s="192">
        <f t="shared" si="2"/>
        <v>41</v>
      </c>
      <c r="L50" s="250"/>
    </row>
    <row r="51" spans="1:12">
      <c r="A51" s="192">
        <f t="shared" si="0"/>
        <v>42</v>
      </c>
      <c r="C51" s="244" t="s">
        <v>180</v>
      </c>
      <c r="D51" s="261"/>
      <c r="E51" s="261"/>
      <c r="F51" s="245"/>
      <c r="G51" s="244"/>
      <c r="H51" s="244"/>
      <c r="J51" s="192">
        <f t="shared" si="2"/>
        <v>42</v>
      </c>
      <c r="L51" s="250"/>
    </row>
    <row r="52" spans="1:12">
      <c r="A52" s="192">
        <f t="shared" si="0"/>
        <v>43</v>
      </c>
      <c r="C52" s="244">
        <v>200</v>
      </c>
      <c r="D52" s="261">
        <v>189.87</v>
      </c>
      <c r="E52" s="261">
        <f t="shared" si="4"/>
        <v>430.49257499999999</v>
      </c>
      <c r="F52" s="245">
        <f t="shared" si="3"/>
        <v>240.62257499999998</v>
      </c>
      <c r="G52" s="244"/>
      <c r="H52" s="244">
        <v>97</v>
      </c>
      <c r="J52" s="192">
        <f t="shared" si="2"/>
        <v>43</v>
      </c>
      <c r="L52" s="250"/>
    </row>
    <row r="53" spans="1:12">
      <c r="A53" s="192">
        <f t="shared" si="0"/>
        <v>44</v>
      </c>
      <c r="C53" s="244">
        <v>250</v>
      </c>
      <c r="D53" s="261">
        <v>231.93</v>
      </c>
      <c r="E53" s="261">
        <f t="shared" si="4"/>
        <v>478.92257500000005</v>
      </c>
      <c r="F53" s="245">
        <f t="shared" si="3"/>
        <v>246.99257500000004</v>
      </c>
      <c r="G53" s="244"/>
      <c r="H53" s="244">
        <v>136</v>
      </c>
      <c r="J53" s="192">
        <f t="shared" si="2"/>
        <v>44</v>
      </c>
      <c r="L53" s="250"/>
    </row>
    <row r="54" spans="1:12">
      <c r="A54" s="192">
        <f t="shared" si="0"/>
        <v>45</v>
      </c>
      <c r="C54" s="244">
        <v>400</v>
      </c>
      <c r="D54" s="261">
        <v>219.32</v>
      </c>
      <c r="E54" s="261">
        <f t="shared" si="4"/>
        <v>575.794175</v>
      </c>
      <c r="F54" s="245">
        <f t="shared" si="3"/>
        <v>356.474175</v>
      </c>
      <c r="G54" s="244"/>
      <c r="H54" s="244">
        <v>174</v>
      </c>
      <c r="J54" s="192">
        <f t="shared" si="2"/>
        <v>45</v>
      </c>
      <c r="L54" s="250"/>
    </row>
    <row r="55" spans="1:12">
      <c r="A55" s="192">
        <f t="shared" si="0"/>
        <v>46</v>
      </c>
      <c r="C55" s="244" t="s">
        <v>66</v>
      </c>
      <c r="D55" s="261"/>
      <c r="E55" s="262"/>
      <c r="F55" s="245"/>
      <c r="G55" s="244"/>
      <c r="H55" s="244"/>
      <c r="J55" s="192">
        <f t="shared" si="2"/>
        <v>46</v>
      </c>
      <c r="L55" s="250"/>
    </row>
    <row r="56" spans="1:12">
      <c r="A56" s="192">
        <f t="shared" si="0"/>
        <v>47</v>
      </c>
      <c r="C56" s="244">
        <v>55</v>
      </c>
      <c r="D56" s="261">
        <v>418.66999999999996</v>
      </c>
      <c r="E56" s="261">
        <v>454.25435000000004</v>
      </c>
      <c r="F56" s="245">
        <f t="shared" si="3"/>
        <v>35.584350000000086</v>
      </c>
      <c r="G56" s="244"/>
      <c r="H56" s="244">
        <v>14</v>
      </c>
      <c r="J56" s="192">
        <f t="shared" si="2"/>
        <v>47</v>
      </c>
      <c r="L56" s="250"/>
    </row>
    <row r="57" spans="1:12">
      <c r="A57" s="192">
        <f t="shared" si="0"/>
        <v>48</v>
      </c>
      <c r="C57" s="244">
        <v>90</v>
      </c>
      <c r="D57" s="261">
        <v>492.9</v>
      </c>
      <c r="E57" s="261">
        <v>461.17955000000001</v>
      </c>
      <c r="F57" s="245">
        <f t="shared" si="3"/>
        <v>-31.720449999999971</v>
      </c>
      <c r="G57" s="244"/>
      <c r="H57" s="244">
        <v>39</v>
      </c>
      <c r="J57" s="192">
        <f t="shared" si="2"/>
        <v>48</v>
      </c>
      <c r="L57" s="250"/>
    </row>
    <row r="58" spans="1:12">
      <c r="A58" s="192">
        <f t="shared" si="0"/>
        <v>49</v>
      </c>
      <c r="C58" s="244">
        <v>135</v>
      </c>
      <c r="D58" s="261">
        <v>599.32999999999993</v>
      </c>
      <c r="E58" s="261">
        <v>577.42315000000008</v>
      </c>
      <c r="F58" s="245">
        <f t="shared" si="3"/>
        <v>-21.906849999999849</v>
      </c>
      <c r="G58" s="244"/>
      <c r="H58" s="244">
        <v>60</v>
      </c>
      <c r="J58" s="192">
        <f t="shared" si="2"/>
        <v>49</v>
      </c>
      <c r="L58" s="250"/>
    </row>
    <row r="59" spans="1:12">
      <c r="A59" s="192">
        <f t="shared" si="0"/>
        <v>50</v>
      </c>
      <c r="C59" s="244">
        <v>180</v>
      </c>
      <c r="D59" s="261">
        <v>800.07</v>
      </c>
      <c r="E59" s="261">
        <v>585.72874999999999</v>
      </c>
      <c r="F59" s="245">
        <f t="shared" si="3"/>
        <v>-214.34125000000006</v>
      </c>
      <c r="G59" s="244"/>
      <c r="H59" s="244">
        <v>98</v>
      </c>
      <c r="J59" s="192">
        <f t="shared" si="2"/>
        <v>50</v>
      </c>
      <c r="L59" s="250"/>
    </row>
    <row r="60" spans="1:12">
      <c r="A60" s="192">
        <f t="shared" si="0"/>
        <v>51</v>
      </c>
      <c r="C60" s="244" t="s">
        <v>67</v>
      </c>
      <c r="D60" s="261"/>
      <c r="E60" s="262"/>
      <c r="F60" s="245"/>
      <c r="G60" s="244"/>
      <c r="H60" s="244"/>
      <c r="J60" s="192">
        <f t="shared" si="2"/>
        <v>51</v>
      </c>
      <c r="L60" s="250"/>
    </row>
    <row r="61" spans="1:12">
      <c r="A61" s="192">
        <f t="shared" si="0"/>
        <v>52</v>
      </c>
      <c r="C61" s="244">
        <v>55</v>
      </c>
      <c r="D61" s="261">
        <v>418.66999999999996</v>
      </c>
      <c r="E61" s="261">
        <v>454.25435000000004</v>
      </c>
      <c r="F61" s="245">
        <f t="shared" si="3"/>
        <v>35.584350000000086</v>
      </c>
      <c r="G61" s="244"/>
      <c r="H61" s="244">
        <v>14</v>
      </c>
      <c r="J61" s="192">
        <f t="shared" si="2"/>
        <v>52</v>
      </c>
      <c r="L61" s="250"/>
    </row>
    <row r="62" spans="1:12">
      <c r="A62" s="192">
        <f t="shared" si="0"/>
        <v>53</v>
      </c>
      <c r="C62" s="244">
        <v>90</v>
      </c>
      <c r="D62" s="261">
        <v>492.9</v>
      </c>
      <c r="E62" s="261">
        <v>461.17954999999995</v>
      </c>
      <c r="F62" s="245">
        <f t="shared" si="3"/>
        <v>-31.720450000000028</v>
      </c>
      <c r="G62" s="244"/>
      <c r="H62" s="244">
        <v>39</v>
      </c>
      <c r="J62" s="192">
        <f t="shared" si="2"/>
        <v>53</v>
      </c>
      <c r="L62" s="250"/>
    </row>
    <row r="63" spans="1:12">
      <c r="A63" s="192">
        <f t="shared" si="0"/>
        <v>54</v>
      </c>
      <c r="C63" s="244">
        <v>135</v>
      </c>
      <c r="D63" s="261">
        <v>599.32999999999993</v>
      </c>
      <c r="E63" s="261">
        <v>603.58114999999998</v>
      </c>
      <c r="F63" s="245">
        <f t="shared" si="3"/>
        <v>4.2511500000000524</v>
      </c>
      <c r="G63" s="244"/>
      <c r="H63" s="244">
        <v>60</v>
      </c>
      <c r="J63" s="192">
        <f t="shared" si="2"/>
        <v>54</v>
      </c>
      <c r="L63" s="250"/>
    </row>
    <row r="64" spans="1:12">
      <c r="A64" s="192">
        <f t="shared" si="0"/>
        <v>55</v>
      </c>
      <c r="C64" s="244">
        <v>180</v>
      </c>
      <c r="D64" s="261">
        <v>800.07</v>
      </c>
      <c r="E64" s="261">
        <v>611.88675000000001</v>
      </c>
      <c r="F64" s="245">
        <f t="shared" si="3"/>
        <v>-188.18325000000004</v>
      </c>
      <c r="G64" s="244"/>
      <c r="H64" s="244">
        <v>98</v>
      </c>
      <c r="J64" s="192">
        <f t="shared" si="2"/>
        <v>55</v>
      </c>
      <c r="L64" s="250"/>
    </row>
    <row r="65" spans="1:12">
      <c r="A65" s="192">
        <f t="shared" si="0"/>
        <v>56</v>
      </c>
      <c r="C65" s="244" t="s">
        <v>68</v>
      </c>
      <c r="D65" s="261"/>
      <c r="E65" s="262"/>
      <c r="F65" s="245"/>
      <c r="G65" s="244"/>
      <c r="H65" s="244"/>
      <c r="J65" s="192">
        <f t="shared" si="2"/>
        <v>56</v>
      </c>
      <c r="L65" s="250"/>
    </row>
    <row r="66" spans="1:12">
      <c r="A66" s="192">
        <f t="shared" si="0"/>
        <v>57</v>
      </c>
      <c r="C66" s="244">
        <v>55</v>
      </c>
      <c r="D66" s="261">
        <v>418.66999999999996</v>
      </c>
      <c r="E66" s="261">
        <v>312.85697500000003</v>
      </c>
      <c r="F66" s="245">
        <f t="shared" si="3"/>
        <v>-105.81302499999993</v>
      </c>
      <c r="G66" s="244"/>
      <c r="H66" s="244">
        <v>14</v>
      </c>
      <c r="J66" s="192">
        <f t="shared" si="2"/>
        <v>57</v>
      </c>
      <c r="L66" s="250"/>
    </row>
    <row r="67" spans="1:12">
      <c r="A67" s="192">
        <f t="shared" si="0"/>
        <v>58</v>
      </c>
      <c r="C67" s="244">
        <v>90</v>
      </c>
      <c r="D67" s="261">
        <v>492.9</v>
      </c>
      <c r="E67" s="261">
        <v>319.782175</v>
      </c>
      <c r="F67" s="245">
        <f t="shared" si="3"/>
        <v>-173.11782499999998</v>
      </c>
      <c r="G67" s="244"/>
      <c r="H67" s="244">
        <v>39</v>
      </c>
      <c r="J67" s="192">
        <f t="shared" si="2"/>
        <v>58</v>
      </c>
      <c r="L67" s="250"/>
    </row>
    <row r="68" spans="1:12">
      <c r="A68" s="192">
        <f t="shared" si="0"/>
        <v>59</v>
      </c>
      <c r="C68" s="244">
        <v>135</v>
      </c>
      <c r="D68" s="261">
        <v>599.32999999999993</v>
      </c>
      <c r="E68" s="261">
        <v>462.18377500000003</v>
      </c>
      <c r="F68" s="245">
        <f t="shared" si="3"/>
        <v>-137.1462249999999</v>
      </c>
      <c r="G68" s="244"/>
      <c r="H68" s="244">
        <v>60</v>
      </c>
      <c r="J68" s="192">
        <f t="shared" si="2"/>
        <v>59</v>
      </c>
      <c r="L68" s="250"/>
    </row>
    <row r="69" spans="1:12">
      <c r="A69" s="192">
        <f t="shared" si="0"/>
        <v>60</v>
      </c>
      <c r="C69" s="244">
        <v>180</v>
      </c>
      <c r="D69" s="261">
        <v>800.07</v>
      </c>
      <c r="E69" s="261">
        <v>470.489375</v>
      </c>
      <c r="F69" s="245">
        <f t="shared" si="3"/>
        <v>-329.58062500000005</v>
      </c>
      <c r="G69" s="244"/>
      <c r="H69" s="244">
        <v>98</v>
      </c>
      <c r="J69" s="192">
        <f t="shared" si="2"/>
        <v>60</v>
      </c>
      <c r="L69" s="250"/>
    </row>
    <row r="70" spans="1:12">
      <c r="A70" s="192">
        <f t="shared" si="0"/>
        <v>61</v>
      </c>
      <c r="C70" s="244" t="s">
        <v>69</v>
      </c>
      <c r="D70" s="261"/>
      <c r="E70" s="262"/>
      <c r="F70" s="245"/>
      <c r="G70" s="244"/>
      <c r="H70" s="244"/>
      <c r="J70" s="192">
        <f t="shared" si="2"/>
        <v>61</v>
      </c>
      <c r="L70" s="250"/>
    </row>
    <row r="71" spans="1:12">
      <c r="A71" s="192">
        <f t="shared" si="0"/>
        <v>62</v>
      </c>
      <c r="C71" s="244">
        <v>55</v>
      </c>
      <c r="D71" s="261">
        <v>418.66999999999996</v>
      </c>
      <c r="E71" s="261">
        <f>E61</f>
        <v>454.25435000000004</v>
      </c>
      <c r="F71" s="245">
        <f t="shared" si="3"/>
        <v>35.584350000000086</v>
      </c>
      <c r="G71" s="244"/>
      <c r="H71" s="244">
        <v>14</v>
      </c>
      <c r="J71" s="192">
        <f t="shared" si="2"/>
        <v>62</v>
      </c>
      <c r="L71" s="250"/>
    </row>
    <row r="72" spans="1:12">
      <c r="A72" s="192">
        <f t="shared" si="0"/>
        <v>63</v>
      </c>
      <c r="C72" s="244">
        <v>90</v>
      </c>
      <c r="D72" s="261">
        <v>492.9</v>
      </c>
      <c r="E72" s="261">
        <f t="shared" ref="E72:E79" si="5">E62</f>
        <v>461.17954999999995</v>
      </c>
      <c r="F72" s="245">
        <f t="shared" si="3"/>
        <v>-31.720450000000028</v>
      </c>
      <c r="G72" s="244"/>
      <c r="H72" s="244">
        <v>39</v>
      </c>
      <c r="J72" s="192">
        <f t="shared" si="2"/>
        <v>63</v>
      </c>
      <c r="L72" s="250"/>
    </row>
    <row r="73" spans="1:12">
      <c r="A73" s="192">
        <f t="shared" si="0"/>
        <v>64</v>
      </c>
      <c r="C73" s="244">
        <v>135</v>
      </c>
      <c r="D73" s="261">
        <v>599.32999999999993</v>
      </c>
      <c r="E73" s="261">
        <f t="shared" si="5"/>
        <v>603.58114999999998</v>
      </c>
      <c r="F73" s="245">
        <f t="shared" si="3"/>
        <v>4.2511500000000524</v>
      </c>
      <c r="G73" s="244"/>
      <c r="H73" s="244">
        <v>60</v>
      </c>
      <c r="J73" s="192">
        <f t="shared" si="2"/>
        <v>64</v>
      </c>
      <c r="L73" s="250"/>
    </row>
    <row r="74" spans="1:12">
      <c r="A74" s="192">
        <f t="shared" si="0"/>
        <v>65</v>
      </c>
      <c r="C74" s="244">
        <v>180</v>
      </c>
      <c r="D74" s="261">
        <v>800.07</v>
      </c>
      <c r="E74" s="261">
        <f t="shared" si="5"/>
        <v>611.88675000000001</v>
      </c>
      <c r="F74" s="245">
        <f t="shared" si="3"/>
        <v>-188.18325000000004</v>
      </c>
      <c r="G74" s="244"/>
      <c r="H74" s="244">
        <v>98</v>
      </c>
      <c r="J74" s="192">
        <f t="shared" si="2"/>
        <v>65</v>
      </c>
      <c r="L74" s="250"/>
    </row>
    <row r="75" spans="1:12">
      <c r="A75" s="192">
        <f t="shared" ref="A75:A96" si="6">A74+1</f>
        <v>66</v>
      </c>
      <c r="C75" s="244" t="s">
        <v>70</v>
      </c>
      <c r="D75" s="261"/>
      <c r="E75" s="261"/>
      <c r="F75" s="245"/>
      <c r="G75" s="244"/>
      <c r="H75" s="244"/>
      <c r="J75" s="192">
        <f t="shared" ref="J75:J96" si="7">J74+1</f>
        <v>66</v>
      </c>
      <c r="L75" s="250"/>
    </row>
    <row r="76" spans="1:12">
      <c r="A76" s="192">
        <f t="shared" si="6"/>
        <v>67</v>
      </c>
      <c r="C76" s="244">
        <v>55</v>
      </c>
      <c r="D76" s="261">
        <v>418.66999999999996</v>
      </c>
      <c r="E76" s="261">
        <f t="shared" si="5"/>
        <v>312.85697500000003</v>
      </c>
      <c r="F76" s="245">
        <f t="shared" si="3"/>
        <v>-105.81302499999993</v>
      </c>
      <c r="G76" s="244"/>
      <c r="H76" s="244">
        <v>14</v>
      </c>
      <c r="J76" s="192">
        <f t="shared" si="7"/>
        <v>67</v>
      </c>
      <c r="L76" s="250"/>
    </row>
    <row r="77" spans="1:12">
      <c r="A77" s="192">
        <f t="shared" si="6"/>
        <v>68</v>
      </c>
      <c r="C77" s="244">
        <v>90</v>
      </c>
      <c r="D77" s="261">
        <v>492.9</v>
      </c>
      <c r="E77" s="261">
        <f t="shared" si="5"/>
        <v>319.782175</v>
      </c>
      <c r="F77" s="245">
        <f t="shared" si="3"/>
        <v>-173.11782499999998</v>
      </c>
      <c r="G77" s="244"/>
      <c r="H77" s="244">
        <v>39</v>
      </c>
      <c r="J77" s="192">
        <f t="shared" si="7"/>
        <v>68</v>
      </c>
      <c r="L77" s="250"/>
    </row>
    <row r="78" spans="1:12">
      <c r="A78" s="192">
        <f t="shared" si="6"/>
        <v>69</v>
      </c>
      <c r="C78" s="244">
        <v>135</v>
      </c>
      <c r="D78" s="261">
        <v>599.32999999999993</v>
      </c>
      <c r="E78" s="261">
        <f t="shared" si="5"/>
        <v>462.18377500000003</v>
      </c>
      <c r="F78" s="245">
        <f t="shared" si="3"/>
        <v>-137.1462249999999</v>
      </c>
      <c r="G78" s="244"/>
      <c r="H78" s="244">
        <v>60</v>
      </c>
      <c r="J78" s="192">
        <f t="shared" si="7"/>
        <v>69</v>
      </c>
      <c r="L78" s="250"/>
    </row>
    <row r="79" spans="1:12">
      <c r="A79" s="192">
        <f t="shared" si="6"/>
        <v>70</v>
      </c>
      <c r="C79" s="244">
        <v>180</v>
      </c>
      <c r="D79" s="261">
        <v>800.07</v>
      </c>
      <c r="E79" s="261">
        <f t="shared" si="5"/>
        <v>470.489375</v>
      </c>
      <c r="F79" s="245">
        <f t="shared" si="3"/>
        <v>-329.58062500000005</v>
      </c>
      <c r="G79" s="244"/>
      <c r="H79" s="244">
        <v>98</v>
      </c>
      <c r="J79" s="192">
        <f t="shared" si="7"/>
        <v>70</v>
      </c>
      <c r="L79" s="250"/>
    </row>
    <row r="80" spans="1:12">
      <c r="A80" s="192">
        <f t="shared" si="6"/>
        <v>71</v>
      </c>
      <c r="C80" s="244" t="s">
        <v>110</v>
      </c>
      <c r="D80" s="261"/>
      <c r="E80" s="262"/>
      <c r="F80" s="244"/>
      <c r="G80" s="244"/>
      <c r="H80" s="244"/>
      <c r="J80" s="192">
        <f t="shared" si="7"/>
        <v>71</v>
      </c>
      <c r="L80" s="250"/>
    </row>
    <row r="81" spans="1:12">
      <c r="A81" s="192">
        <f t="shared" si="6"/>
        <v>72</v>
      </c>
      <c r="C81" s="244">
        <v>100</v>
      </c>
      <c r="D81" s="261">
        <v>113.53</v>
      </c>
      <c r="E81" s="261">
        <v>461.17955000000001</v>
      </c>
      <c r="F81" s="245">
        <f>E81-D81</f>
        <v>347.64954999999998</v>
      </c>
      <c r="G81" s="244"/>
      <c r="H81" s="244">
        <v>39</v>
      </c>
      <c r="J81" s="192">
        <f t="shared" si="7"/>
        <v>72</v>
      </c>
      <c r="L81" s="250"/>
    </row>
    <row r="82" spans="1:12">
      <c r="A82" s="192">
        <f t="shared" si="6"/>
        <v>73</v>
      </c>
      <c r="C82" s="244">
        <v>175</v>
      </c>
      <c r="D82" s="261">
        <v>113.53</v>
      </c>
      <c r="E82" s="261">
        <v>509.60955000000001</v>
      </c>
      <c r="F82" s="245">
        <f t="shared" ref="F82:F96" si="8">E82-D82</f>
        <v>396.07955000000004</v>
      </c>
      <c r="G82" s="244"/>
      <c r="H82" s="244">
        <v>71</v>
      </c>
      <c r="J82" s="192">
        <f t="shared" si="7"/>
        <v>73</v>
      </c>
      <c r="L82" s="250"/>
    </row>
    <row r="83" spans="1:12">
      <c r="A83" s="192">
        <f t="shared" si="6"/>
        <v>74</v>
      </c>
      <c r="C83" s="244">
        <v>250</v>
      </c>
      <c r="D83" s="261">
        <v>120.75999999999999</v>
      </c>
      <c r="E83" s="261">
        <v>585.72874999999999</v>
      </c>
      <c r="F83" s="245">
        <f t="shared" si="8"/>
        <v>464.96875</v>
      </c>
      <c r="G83" s="244"/>
      <c r="H83" s="244">
        <v>98</v>
      </c>
      <c r="J83" s="192">
        <f t="shared" si="7"/>
        <v>74</v>
      </c>
      <c r="L83" s="250"/>
    </row>
    <row r="84" spans="1:12">
      <c r="A84" s="192">
        <f t="shared" si="6"/>
        <v>75</v>
      </c>
      <c r="C84" s="244">
        <v>400</v>
      </c>
      <c r="D84" s="261">
        <v>164.12</v>
      </c>
      <c r="E84" s="261">
        <v>620.31995000000006</v>
      </c>
      <c r="F84" s="245">
        <f t="shared" si="8"/>
        <v>456.19995000000006</v>
      </c>
      <c r="G84" s="244"/>
      <c r="H84" s="244">
        <v>136</v>
      </c>
      <c r="J84" s="192">
        <f t="shared" si="7"/>
        <v>75</v>
      </c>
      <c r="L84" s="250"/>
    </row>
    <row r="85" spans="1:12">
      <c r="A85" s="192">
        <f t="shared" si="6"/>
        <v>76</v>
      </c>
      <c r="C85" s="244" t="s">
        <v>111</v>
      </c>
      <c r="D85" s="261"/>
      <c r="E85" s="261"/>
      <c r="F85" s="245"/>
      <c r="G85" s="244"/>
      <c r="H85" s="244"/>
      <c r="J85" s="192">
        <f t="shared" si="7"/>
        <v>76</v>
      </c>
      <c r="L85" s="250"/>
    </row>
    <row r="86" spans="1:12">
      <c r="A86" s="192">
        <f t="shared" si="6"/>
        <v>77</v>
      </c>
      <c r="C86" s="244">
        <v>100</v>
      </c>
      <c r="D86" s="261">
        <v>113.53</v>
      </c>
      <c r="E86" s="261">
        <v>461.17954999999995</v>
      </c>
      <c r="F86" s="245">
        <f t="shared" si="8"/>
        <v>347.64954999999998</v>
      </c>
      <c r="G86" s="244"/>
      <c r="H86" s="244">
        <v>39</v>
      </c>
      <c r="J86" s="192">
        <f t="shared" si="7"/>
        <v>77</v>
      </c>
      <c r="L86" s="250"/>
    </row>
    <row r="87" spans="1:12">
      <c r="A87" s="192">
        <f t="shared" si="6"/>
        <v>78</v>
      </c>
      <c r="C87" s="244">
        <v>175</v>
      </c>
      <c r="D87" s="261">
        <v>113.53</v>
      </c>
      <c r="E87" s="261">
        <v>509.60955000000001</v>
      </c>
      <c r="F87" s="245">
        <f t="shared" si="8"/>
        <v>396.07955000000004</v>
      </c>
      <c r="G87" s="244"/>
      <c r="H87" s="244">
        <v>71</v>
      </c>
      <c r="J87" s="192">
        <f t="shared" si="7"/>
        <v>78</v>
      </c>
      <c r="L87" s="250"/>
    </row>
    <row r="88" spans="1:12">
      <c r="A88" s="192">
        <f t="shared" si="6"/>
        <v>79</v>
      </c>
      <c r="C88" s="244">
        <v>250</v>
      </c>
      <c r="D88" s="261">
        <v>120.75999999999999</v>
      </c>
      <c r="E88" s="261">
        <v>585.72874999999999</v>
      </c>
      <c r="F88" s="245">
        <f t="shared" si="8"/>
        <v>464.96875</v>
      </c>
      <c r="G88" s="244"/>
      <c r="H88" s="244">
        <v>98</v>
      </c>
      <c r="J88" s="192">
        <f t="shared" si="7"/>
        <v>79</v>
      </c>
      <c r="L88" s="250"/>
    </row>
    <row r="89" spans="1:12">
      <c r="A89" s="192">
        <f t="shared" si="6"/>
        <v>80</v>
      </c>
      <c r="C89" s="244">
        <v>400</v>
      </c>
      <c r="D89" s="261">
        <v>164.12</v>
      </c>
      <c r="E89" s="261">
        <v>620.31995000000006</v>
      </c>
      <c r="F89" s="245">
        <f t="shared" si="8"/>
        <v>456.19995000000006</v>
      </c>
      <c r="G89" s="244"/>
      <c r="H89" s="244">
        <v>136</v>
      </c>
      <c r="J89" s="192">
        <f t="shared" si="7"/>
        <v>80</v>
      </c>
      <c r="L89" s="250"/>
    </row>
    <row r="90" spans="1:12">
      <c r="A90" s="192">
        <f t="shared" si="6"/>
        <v>81</v>
      </c>
      <c r="C90" s="244" t="s">
        <v>112</v>
      </c>
      <c r="D90" s="261"/>
      <c r="E90" s="262"/>
      <c r="F90" s="245"/>
      <c r="G90" s="244"/>
      <c r="H90" s="244"/>
      <c r="J90" s="192">
        <f t="shared" si="7"/>
        <v>81</v>
      </c>
      <c r="L90" s="250"/>
    </row>
    <row r="91" spans="1:12">
      <c r="A91" s="192">
        <f t="shared" si="6"/>
        <v>82</v>
      </c>
      <c r="C91" s="244">
        <v>100</v>
      </c>
      <c r="D91" s="261">
        <v>113.53</v>
      </c>
      <c r="E91" s="261">
        <f>E86</f>
        <v>461.17954999999995</v>
      </c>
      <c r="F91" s="245">
        <f t="shared" si="8"/>
        <v>347.64954999999998</v>
      </c>
      <c r="G91" s="244"/>
      <c r="H91" s="244">
        <v>39</v>
      </c>
      <c r="J91" s="192">
        <f t="shared" si="7"/>
        <v>82</v>
      </c>
      <c r="L91" s="250"/>
    </row>
    <row r="92" spans="1:12">
      <c r="A92" s="192">
        <f t="shared" si="6"/>
        <v>83</v>
      </c>
      <c r="C92" s="244">
        <v>175</v>
      </c>
      <c r="D92" s="261">
        <v>113.53</v>
      </c>
      <c r="E92" s="261">
        <f t="shared" ref="E92:E94" si="9">E87</f>
        <v>509.60955000000001</v>
      </c>
      <c r="F92" s="245">
        <f t="shared" si="8"/>
        <v>396.07955000000004</v>
      </c>
      <c r="G92" s="244"/>
      <c r="H92" s="244">
        <v>71</v>
      </c>
      <c r="J92" s="192">
        <f t="shared" si="7"/>
        <v>83</v>
      </c>
      <c r="L92" s="250"/>
    </row>
    <row r="93" spans="1:12">
      <c r="A93" s="192">
        <f t="shared" si="6"/>
        <v>84</v>
      </c>
      <c r="C93" s="244">
        <v>250</v>
      </c>
      <c r="D93" s="261">
        <v>120.75999999999999</v>
      </c>
      <c r="E93" s="261">
        <f t="shared" si="9"/>
        <v>585.72874999999999</v>
      </c>
      <c r="F93" s="245">
        <f t="shared" si="8"/>
        <v>464.96875</v>
      </c>
      <c r="G93" s="244"/>
      <c r="H93" s="244">
        <v>98</v>
      </c>
      <c r="J93" s="192">
        <f t="shared" si="7"/>
        <v>84</v>
      </c>
      <c r="L93" s="250"/>
    </row>
    <row r="94" spans="1:12">
      <c r="A94" s="192">
        <f t="shared" si="6"/>
        <v>85</v>
      </c>
      <c r="C94" s="244">
        <v>400</v>
      </c>
      <c r="D94" s="261">
        <v>164.12</v>
      </c>
      <c r="E94" s="261">
        <f t="shared" si="9"/>
        <v>620.31995000000006</v>
      </c>
      <c r="F94" s="245">
        <f t="shared" si="8"/>
        <v>456.19995000000006</v>
      </c>
      <c r="G94" s="244"/>
      <c r="H94" s="244">
        <v>136</v>
      </c>
      <c r="J94" s="192">
        <f t="shared" si="7"/>
        <v>85</v>
      </c>
      <c r="L94" s="250"/>
    </row>
    <row r="95" spans="1:12">
      <c r="A95" s="192">
        <f t="shared" si="6"/>
        <v>86</v>
      </c>
      <c r="C95" s="244"/>
      <c r="D95" s="244"/>
      <c r="E95" s="262"/>
      <c r="F95" s="245"/>
      <c r="G95" s="244"/>
      <c r="H95" s="244"/>
      <c r="J95" s="192">
        <f t="shared" si="7"/>
        <v>86</v>
      </c>
      <c r="L95" s="250"/>
    </row>
    <row r="96" spans="1:12">
      <c r="A96" s="192">
        <f t="shared" si="6"/>
        <v>87</v>
      </c>
      <c r="C96" s="244" t="s">
        <v>276</v>
      </c>
      <c r="D96" s="284">
        <v>21.432855952611135</v>
      </c>
      <c r="E96" s="264">
        <v>16.97519103685303</v>
      </c>
      <c r="F96" s="245">
        <f t="shared" si="8"/>
        <v>-4.4576649157581052</v>
      </c>
      <c r="G96" s="244"/>
      <c r="H96" s="244"/>
      <c r="J96" s="192">
        <f t="shared" si="7"/>
        <v>87</v>
      </c>
      <c r="L96" s="250"/>
    </row>
    <row r="97" spans="3:8">
      <c r="C97" s="244"/>
      <c r="D97" s="244"/>
      <c r="E97" s="244"/>
      <c r="F97" s="244"/>
      <c r="G97" s="244"/>
      <c r="H97" s="244"/>
    </row>
    <row r="98" spans="3:8">
      <c r="C98" s="244"/>
      <c r="D98" s="244"/>
      <c r="E98" s="244"/>
      <c r="F98" s="244"/>
      <c r="G98" s="244"/>
      <c r="H98" s="244"/>
    </row>
    <row r="99" spans="3:8">
      <c r="C99" s="244"/>
      <c r="D99" s="244"/>
      <c r="E99" s="244"/>
      <c r="F99" s="244"/>
      <c r="G99" s="244"/>
      <c r="H99" s="244"/>
    </row>
    <row r="100" spans="3:8">
      <c r="C100" s="244"/>
      <c r="D100" s="244"/>
      <c r="E100" s="244"/>
      <c r="F100" s="244"/>
      <c r="G100" s="244"/>
      <c r="H100" s="244"/>
    </row>
    <row r="101" spans="3:8">
      <c r="C101" s="244"/>
      <c r="D101" s="244"/>
      <c r="E101" s="244"/>
      <c r="F101" s="244"/>
      <c r="G101" s="244"/>
      <c r="H101" s="244"/>
    </row>
    <row r="102" spans="3:8">
      <c r="C102" s="244"/>
      <c r="D102" s="244"/>
      <c r="E102" s="244"/>
      <c r="F102" s="244"/>
      <c r="G102" s="244"/>
      <c r="H102" s="244"/>
    </row>
    <row r="103" spans="3:8">
      <c r="C103" s="244"/>
      <c r="D103" s="244"/>
      <c r="E103" s="244"/>
      <c r="F103" s="244"/>
      <c r="G103" s="244"/>
      <c r="H103" s="244"/>
    </row>
    <row r="104" spans="3:8">
      <c r="C104" s="244"/>
      <c r="D104" s="244"/>
      <c r="E104" s="244"/>
      <c r="F104" s="244"/>
      <c r="G104" s="244"/>
      <c r="H104" s="244"/>
    </row>
    <row r="105" spans="3:8">
      <c r="C105" s="244"/>
      <c r="D105" s="244"/>
      <c r="E105" s="244"/>
      <c r="F105" s="244"/>
      <c r="G105" s="244"/>
      <c r="H105" s="244"/>
    </row>
    <row r="106" spans="3:8">
      <c r="C106" s="244"/>
      <c r="D106" s="244"/>
      <c r="E106" s="244"/>
      <c r="F106" s="244"/>
      <c r="G106" s="244"/>
      <c r="H106" s="244"/>
    </row>
    <row r="107" spans="3:8">
      <c r="C107" s="244"/>
      <c r="D107" s="244"/>
      <c r="E107" s="244"/>
      <c r="F107" s="244"/>
      <c r="G107" s="244"/>
      <c r="H107" s="244"/>
    </row>
    <row r="108" spans="3:8">
      <c r="C108" s="244"/>
      <c r="D108" s="244"/>
      <c r="E108" s="244"/>
      <c r="F108" s="244"/>
      <c r="G108" s="244"/>
      <c r="H108" s="244"/>
    </row>
    <row r="109" spans="3:8">
      <c r="C109" s="244"/>
      <c r="D109" s="244"/>
      <c r="E109" s="244"/>
      <c r="F109" s="244"/>
      <c r="G109" s="244"/>
      <c r="H109" s="244"/>
    </row>
  </sheetData>
  <mergeCells count="4">
    <mergeCell ref="A1:J1"/>
    <mergeCell ref="A2:J2"/>
    <mergeCell ref="A3:J3"/>
    <mergeCell ref="A5:J5"/>
  </mergeCells>
  <pageMargins left="0.7" right="0.7" top="0.75" bottom="0.75" header="0.3" footer="0.3"/>
  <pageSetup scale="65" orientation="portrait" r:id="rId1"/>
  <rowBreaks count="1" manualBreakCount="1">
    <brk id="5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6C29C-F027-4579-8777-A2B0F38D7B43}">
  <dimension ref="A1:U96"/>
  <sheetViews>
    <sheetView zoomScaleNormal="100" zoomScaleSheetLayoutView="100" workbookViewId="0">
      <pane ySplit="10" topLeftCell="A11" activePane="bottomLeft" state="frozen"/>
      <selection activeCell="A37" sqref="A37"/>
      <selection pane="bottomLeft" activeCell="L7" sqref="L7:M7"/>
    </sheetView>
  </sheetViews>
  <sheetFormatPr defaultColWidth="8.7109375" defaultRowHeight="11.25"/>
  <cols>
    <col min="1" max="1" width="8.7109375" style="27"/>
    <col min="2" max="2" width="1.7109375" style="27" customWidth="1"/>
    <col min="3" max="3" width="34.28515625" style="27" customWidth="1"/>
    <col min="4" max="4" width="1.5703125" style="27" customWidth="1"/>
    <col min="5" max="5" width="8.7109375" style="27"/>
    <col min="6" max="7" width="12" style="27" bestFit="1" customWidth="1"/>
    <col min="8" max="8" width="1.7109375" style="27" customWidth="1"/>
    <col min="9" max="9" width="8.7109375" style="27"/>
    <col min="10" max="10" width="12" style="27" bestFit="1" customWidth="1"/>
    <col min="11" max="11" width="1.7109375" style="27" customWidth="1"/>
    <col min="12" max="13" width="20.7109375" style="27" customWidth="1"/>
    <col min="14" max="14" width="1.7109375" style="27" customWidth="1"/>
    <col min="15" max="15" width="20.7109375" style="27" customWidth="1"/>
    <col min="16" max="16" width="25.7109375" style="27" customWidth="1"/>
    <col min="17" max="17" width="1.7109375" style="27" customWidth="1"/>
    <col min="18" max="16384" width="8.7109375" style="27"/>
  </cols>
  <sheetData>
    <row r="1" spans="1:21" ht="12.75" customHeight="1">
      <c r="A1" s="288" t="str">
        <f>DESCRIPTION!A1</f>
        <v>SAN DIEGO GAS AND ELECTRIC COMPANY ("SDG&amp;E")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</row>
    <row r="2" spans="1:21" ht="12.75" customHeight="1">
      <c r="A2" s="288" t="str">
        <f>DESCRIPTION!A2</f>
        <v>TEST YEAR ("TY") 2019 GENERAL RATE CASE ("GRC") PHASE 2, APPLICATION ("A.") 19-03-002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</row>
    <row r="3" spans="1:21" ht="12.75" customHeight="1">
      <c r="A3" s="288" t="str">
        <f>DESCRIPTION!A3</f>
        <v>SAXE SUPPLEMENTAL TESTIMONY WORKPAPER #1 - LS-1 LED RATES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</row>
    <row r="4" spans="1:21" ht="12.75" customHeight="1"/>
    <row r="5" spans="1:21" ht="12.75" customHeight="1">
      <c r="A5" s="288" t="s">
        <v>282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</row>
    <row r="6" spans="1:21" ht="12.75" customHeight="1"/>
    <row r="7" spans="1:21" ht="12.75" customHeight="1">
      <c r="C7" s="38"/>
      <c r="E7" s="291" t="s">
        <v>284</v>
      </c>
      <c r="F7" s="291"/>
      <c r="G7" s="291"/>
      <c r="I7" s="291" t="s">
        <v>248</v>
      </c>
      <c r="J7" s="291"/>
      <c r="K7" s="54"/>
      <c r="L7" s="291" t="s">
        <v>285</v>
      </c>
      <c r="M7" s="291"/>
      <c r="O7" s="291" t="s">
        <v>286</v>
      </c>
      <c r="P7" s="291"/>
    </row>
    <row r="8" spans="1:21">
      <c r="F8" s="191" t="s">
        <v>247</v>
      </c>
      <c r="G8" s="191" t="s">
        <v>246</v>
      </c>
      <c r="J8" s="191" t="s">
        <v>246</v>
      </c>
      <c r="K8" s="191"/>
      <c r="L8" s="239" t="s">
        <v>250</v>
      </c>
      <c r="M8" s="239" t="s">
        <v>252</v>
      </c>
      <c r="O8" s="239" t="s">
        <v>250</v>
      </c>
      <c r="P8" s="239" t="s">
        <v>252</v>
      </c>
    </row>
    <row r="9" spans="1:21">
      <c r="A9" s="179" t="s">
        <v>1</v>
      </c>
      <c r="C9" s="40" t="s">
        <v>113</v>
      </c>
      <c r="E9" s="191" t="s">
        <v>245</v>
      </c>
      <c r="F9" s="191" t="s">
        <v>45</v>
      </c>
      <c r="G9" s="191" t="s">
        <v>45</v>
      </c>
      <c r="I9" s="191" t="s">
        <v>245</v>
      </c>
      <c r="J9" s="191" t="s">
        <v>45</v>
      </c>
      <c r="K9" s="191"/>
      <c r="L9" s="191" t="s">
        <v>45</v>
      </c>
      <c r="M9" s="191" t="s">
        <v>249</v>
      </c>
      <c r="O9" s="191" t="s">
        <v>45</v>
      </c>
      <c r="P9" s="191" t="s">
        <v>249</v>
      </c>
      <c r="R9" s="179" t="s">
        <v>1</v>
      </c>
    </row>
    <row r="10" spans="1:21">
      <c r="A10" s="175" t="s">
        <v>48</v>
      </c>
      <c r="C10" s="229" t="s">
        <v>114</v>
      </c>
      <c r="E10" s="191" t="s">
        <v>51</v>
      </c>
      <c r="F10" s="191" t="s">
        <v>52</v>
      </c>
      <c r="G10" s="191" t="s">
        <v>53</v>
      </c>
      <c r="I10" s="191" t="s">
        <v>54</v>
      </c>
      <c r="J10" s="191" t="s">
        <v>55</v>
      </c>
      <c r="K10" s="191"/>
      <c r="L10" s="191" t="s">
        <v>253</v>
      </c>
      <c r="M10" s="191" t="s">
        <v>255</v>
      </c>
      <c r="O10" s="191" t="s">
        <v>254</v>
      </c>
      <c r="P10" s="191" t="s">
        <v>256</v>
      </c>
      <c r="R10" s="175" t="s">
        <v>48</v>
      </c>
    </row>
    <row r="11" spans="1:21">
      <c r="A11" s="192"/>
      <c r="R11" s="192"/>
    </row>
    <row r="12" spans="1:21">
      <c r="A12" s="192">
        <f>A11+1</f>
        <v>1</v>
      </c>
      <c r="C12" s="64" t="s">
        <v>140</v>
      </c>
      <c r="E12" s="64"/>
      <c r="F12" s="64"/>
      <c r="G12" s="64"/>
      <c r="H12" s="64"/>
      <c r="I12" s="64"/>
      <c r="R12" s="192">
        <f>R11+1</f>
        <v>1</v>
      </c>
    </row>
    <row r="13" spans="1:21">
      <c r="A13" s="192">
        <f>A12+1</f>
        <v>2</v>
      </c>
      <c r="C13" s="53"/>
      <c r="E13" s="27">
        <v>175</v>
      </c>
      <c r="F13" s="285">
        <f>ROUND('PRESENT LS-1 NON-LED RATES'!U14,2)</f>
        <v>17.899999999999999</v>
      </c>
      <c r="G13" s="286">
        <f>ROUND('PROPOSED LS-1 NON-LED RATES'!U14,2)</f>
        <v>18.489999999999998</v>
      </c>
      <c r="I13" s="53">
        <v>71</v>
      </c>
      <c r="J13" s="285">
        <f>ROUND('PROPOSED LS-1 LED RATES'!U14,2)</f>
        <v>13.26</v>
      </c>
      <c r="L13" s="67">
        <f>J13-F13</f>
        <v>-4.6399999999999988</v>
      </c>
      <c r="M13" s="238">
        <f>L13/F13</f>
        <v>-0.25921787709497202</v>
      </c>
      <c r="O13" s="67">
        <f>J13-G13</f>
        <v>-5.2299999999999986</v>
      </c>
      <c r="P13" s="238">
        <f>O13/G13</f>
        <v>-0.28285559762033524</v>
      </c>
      <c r="R13" s="192">
        <f>R12+1</f>
        <v>2</v>
      </c>
      <c r="T13" s="238"/>
      <c r="U13" s="119"/>
    </row>
    <row r="14" spans="1:21">
      <c r="A14" s="192">
        <f t="shared" ref="A14:A75" si="0">A13+1</f>
        <v>3</v>
      </c>
      <c r="C14" s="27" t="s">
        <v>139</v>
      </c>
      <c r="F14" s="285"/>
      <c r="G14" s="286"/>
      <c r="J14" s="285"/>
      <c r="L14" s="67"/>
      <c r="M14" s="238"/>
      <c r="O14" s="67"/>
      <c r="P14" s="238"/>
      <c r="R14" s="192">
        <f t="shared" ref="R14:R75" si="1">R13+1</f>
        <v>3</v>
      </c>
      <c r="T14" s="238"/>
      <c r="U14" s="119"/>
    </row>
    <row r="15" spans="1:21">
      <c r="A15" s="192">
        <f t="shared" si="0"/>
        <v>4</v>
      </c>
      <c r="C15" s="53"/>
      <c r="E15" s="27">
        <v>175</v>
      </c>
      <c r="F15" s="285">
        <f>ROUND('PRESENT LS-1 NON-LED RATES'!U16,2)</f>
        <v>18.809999999999999</v>
      </c>
      <c r="G15" s="286">
        <f>ROUND('PROPOSED LS-1 NON-LED RATES'!U16,2)</f>
        <v>19.510000000000002</v>
      </c>
      <c r="I15" s="53">
        <v>71</v>
      </c>
      <c r="J15" s="285">
        <f>ROUND('PROPOSED LS-1 LED RATES'!U16,2)</f>
        <v>13.26</v>
      </c>
      <c r="L15" s="67">
        <f t="shared" ref="L15:L75" si="2">J15-F15</f>
        <v>-5.5499999999999989</v>
      </c>
      <c r="M15" s="238">
        <f t="shared" ref="M15:M75" si="3">L15/F15</f>
        <v>-0.29505582137161079</v>
      </c>
      <c r="O15" s="67">
        <f>J15-G15</f>
        <v>-6.2500000000000018</v>
      </c>
      <c r="P15" s="238">
        <f>O15/G15</f>
        <v>-0.32034853921066125</v>
      </c>
      <c r="R15" s="192">
        <f t="shared" si="1"/>
        <v>4</v>
      </c>
      <c r="T15" s="238"/>
      <c r="U15" s="119"/>
    </row>
    <row r="16" spans="1:21">
      <c r="A16" s="192">
        <f t="shared" si="0"/>
        <v>5</v>
      </c>
      <c r="C16" s="53"/>
      <c r="E16" s="27">
        <v>400</v>
      </c>
      <c r="F16" s="285">
        <f>ROUND('PRESENT LS-1 NON-LED RATES'!U17,2)</f>
        <v>34.72</v>
      </c>
      <c r="G16" s="286">
        <f>ROUND('PROPOSED LS-1 NON-LED RATES'!U17,2)</f>
        <v>36.46</v>
      </c>
      <c r="I16" s="53">
        <v>174</v>
      </c>
      <c r="J16" s="285">
        <f>ROUND('PROPOSED LS-1 LED RATES'!U17,2)</f>
        <v>21.52</v>
      </c>
      <c r="L16" s="67">
        <f t="shared" si="2"/>
        <v>-13.2</v>
      </c>
      <c r="M16" s="238">
        <f t="shared" si="3"/>
        <v>-0.38018433179723504</v>
      </c>
      <c r="O16" s="67">
        <f>J16-G16</f>
        <v>-14.940000000000001</v>
      </c>
      <c r="P16" s="238">
        <f>O16/G16</f>
        <v>-0.4097641250685683</v>
      </c>
      <c r="R16" s="192">
        <f t="shared" si="1"/>
        <v>5</v>
      </c>
      <c r="T16" s="238"/>
      <c r="U16" s="119"/>
    </row>
    <row r="17" spans="1:21">
      <c r="A17" s="192">
        <f t="shared" si="0"/>
        <v>6</v>
      </c>
      <c r="C17" s="27" t="s">
        <v>171</v>
      </c>
      <c r="F17" s="285"/>
      <c r="G17" s="286"/>
      <c r="J17" s="285"/>
      <c r="L17" s="67"/>
      <c r="M17" s="238"/>
      <c r="O17" s="67"/>
      <c r="P17" s="238"/>
      <c r="R17" s="192">
        <f t="shared" si="1"/>
        <v>6</v>
      </c>
      <c r="T17" s="238"/>
      <c r="U17" s="119"/>
    </row>
    <row r="18" spans="1:21">
      <c r="A18" s="192">
        <f t="shared" si="0"/>
        <v>7</v>
      </c>
      <c r="C18" s="53"/>
      <c r="E18" s="27">
        <v>70</v>
      </c>
      <c r="F18" s="285">
        <f>ROUND('PRESENT LS-1 NON-LED RATES'!U19,2)</f>
        <v>12.19</v>
      </c>
      <c r="G18" s="286">
        <f>ROUND('PROPOSED LS-1 NON-LED RATES'!U19,2)</f>
        <v>11.53</v>
      </c>
      <c r="I18" s="53">
        <f>'HP SODIUM VAPOR'!$D$8</f>
        <v>31</v>
      </c>
      <c r="J18" s="285">
        <f>ROUND('PROPOSED LS-1 LED RATES'!U19,2)</f>
        <v>10.42</v>
      </c>
      <c r="L18" s="67">
        <f t="shared" si="2"/>
        <v>-1.7699999999999996</v>
      </c>
      <c r="M18" s="238">
        <f t="shared" si="3"/>
        <v>-0.14520098441345361</v>
      </c>
      <c r="O18" s="67">
        <f>J18-G18</f>
        <v>-1.1099999999999994</v>
      </c>
      <c r="P18" s="238">
        <f>O18/G18</f>
        <v>-9.6270598438855118E-2</v>
      </c>
      <c r="R18" s="192">
        <f t="shared" si="1"/>
        <v>7</v>
      </c>
      <c r="T18" s="238"/>
      <c r="U18" s="119"/>
    </row>
    <row r="19" spans="1:21">
      <c r="A19" s="192">
        <f t="shared" si="0"/>
        <v>8</v>
      </c>
      <c r="C19" s="53"/>
      <c r="E19" s="27">
        <v>100</v>
      </c>
      <c r="F19" s="285">
        <f>ROUND('PRESENT LS-1 NON-LED RATES'!U20,2)</f>
        <v>14.16</v>
      </c>
      <c r="G19" s="286">
        <f>ROUND('PROPOSED LS-1 NON-LED RATES'!U20,2)</f>
        <v>13.63</v>
      </c>
      <c r="I19" s="53">
        <f>'HP SODIUM VAPOR'!$E$8</f>
        <v>39</v>
      </c>
      <c r="J19" s="285">
        <f>ROUND('PROPOSED LS-1 LED RATES'!U20,2)</f>
        <v>11.04</v>
      </c>
      <c r="L19" s="67">
        <f t="shared" si="2"/>
        <v>-3.120000000000001</v>
      </c>
      <c r="M19" s="238">
        <f t="shared" si="3"/>
        <v>-0.22033898305084754</v>
      </c>
      <c r="O19" s="67">
        <f>J19-G19</f>
        <v>-2.5900000000000016</v>
      </c>
      <c r="P19" s="238">
        <f>O19/G19</f>
        <v>-0.19002201027146012</v>
      </c>
      <c r="R19" s="192">
        <f t="shared" si="1"/>
        <v>8</v>
      </c>
      <c r="T19" s="238"/>
      <c r="U19" s="119"/>
    </row>
    <row r="20" spans="1:21">
      <c r="A20" s="192">
        <f t="shared" si="0"/>
        <v>9</v>
      </c>
      <c r="C20" s="53"/>
      <c r="E20" s="27">
        <v>150</v>
      </c>
      <c r="F20" s="285">
        <f>ROUND('PRESENT LS-1 NON-LED RATES'!U21,2)</f>
        <v>16.87</v>
      </c>
      <c r="G20" s="286">
        <f>ROUND('PROPOSED LS-1 NON-LED RATES'!U21,2)</f>
        <v>16.64</v>
      </c>
      <c r="I20" s="53">
        <f>'HP SODIUM VAPOR'!$F$8</f>
        <v>71</v>
      </c>
      <c r="J20" s="285">
        <f>ROUND('PROPOSED LS-1 LED RATES'!U21,2)</f>
        <v>13.17</v>
      </c>
      <c r="L20" s="67">
        <f t="shared" si="2"/>
        <v>-3.7000000000000011</v>
      </c>
      <c r="M20" s="238">
        <f t="shared" si="3"/>
        <v>-0.21932424422050983</v>
      </c>
      <c r="O20" s="67">
        <f>J20-G20</f>
        <v>-3.4700000000000006</v>
      </c>
      <c r="P20" s="238">
        <f>O20/G20</f>
        <v>-0.20853365384615388</v>
      </c>
      <c r="R20" s="192">
        <f t="shared" si="1"/>
        <v>9</v>
      </c>
      <c r="T20" s="238"/>
      <c r="U20" s="119"/>
    </row>
    <row r="21" spans="1:21">
      <c r="A21" s="192">
        <f t="shared" si="0"/>
        <v>10</v>
      </c>
      <c r="C21" s="27" t="s">
        <v>172</v>
      </c>
      <c r="F21" s="285"/>
      <c r="G21" s="286"/>
      <c r="J21" s="285"/>
      <c r="L21" s="67"/>
      <c r="M21" s="238"/>
      <c r="O21" s="67"/>
      <c r="P21" s="238"/>
      <c r="R21" s="192">
        <f t="shared" si="1"/>
        <v>10</v>
      </c>
      <c r="T21" s="238"/>
      <c r="U21" s="119"/>
    </row>
    <row r="22" spans="1:21">
      <c r="A22" s="192">
        <f t="shared" si="0"/>
        <v>11</v>
      </c>
      <c r="C22" s="53"/>
      <c r="E22" s="27">
        <v>200</v>
      </c>
      <c r="F22" s="285">
        <f>ROUND('PRESENT LS-1 NON-LED RATES'!U23,2)</f>
        <v>21.57</v>
      </c>
      <c r="G22" s="286">
        <f>ROUND('PROPOSED LS-1 NON-LED RATES'!U23,2)</f>
        <v>21.49</v>
      </c>
      <c r="I22" s="53">
        <f>'HP SODIUM VAPOR'!$G$8</f>
        <v>97</v>
      </c>
      <c r="J22" s="285">
        <f>ROUND('PROPOSED LS-1 LED RATES'!U23,2)</f>
        <v>15.13</v>
      </c>
      <c r="L22" s="67">
        <f t="shared" si="2"/>
        <v>-6.4399999999999995</v>
      </c>
      <c r="M22" s="238">
        <f t="shared" si="3"/>
        <v>-0.29856281872971718</v>
      </c>
      <c r="O22" s="67">
        <f>J22-G22</f>
        <v>-6.3599999999999977</v>
      </c>
      <c r="P22" s="238">
        <f>O22/G22</f>
        <v>-0.29595160539785936</v>
      </c>
      <c r="R22" s="192">
        <f t="shared" si="1"/>
        <v>11</v>
      </c>
      <c r="T22" s="238"/>
      <c r="U22" s="119"/>
    </row>
    <row r="23" spans="1:21">
      <c r="A23" s="192">
        <f t="shared" si="0"/>
        <v>12</v>
      </c>
      <c r="C23" s="53"/>
      <c r="E23" s="27">
        <v>250</v>
      </c>
      <c r="F23" s="285">
        <f>ROUND('PRESENT LS-1 NON-LED RATES'!U24,2)</f>
        <v>25.75</v>
      </c>
      <c r="G23" s="286">
        <f>ROUND('PROPOSED LS-1 NON-LED RATES'!U24,2)</f>
        <v>25.89</v>
      </c>
      <c r="I23" s="53">
        <f>'HP SODIUM VAPOR'!$H$8</f>
        <v>98</v>
      </c>
      <c r="J23" s="285">
        <f>ROUND('PROPOSED LS-1 LED RATES'!U24,2)</f>
        <v>15.68</v>
      </c>
      <c r="L23" s="67">
        <f t="shared" si="2"/>
        <v>-10.07</v>
      </c>
      <c r="M23" s="238">
        <f t="shared" si="3"/>
        <v>-0.39106796116504855</v>
      </c>
      <c r="O23" s="67">
        <f>J23-G23</f>
        <v>-10.210000000000001</v>
      </c>
      <c r="P23" s="238">
        <f>O23/G23</f>
        <v>-0.39436075704905371</v>
      </c>
      <c r="R23" s="192">
        <f t="shared" si="1"/>
        <v>12</v>
      </c>
      <c r="T23" s="238"/>
      <c r="U23" s="119"/>
    </row>
    <row r="24" spans="1:21">
      <c r="A24" s="192">
        <f t="shared" si="0"/>
        <v>13</v>
      </c>
      <c r="C24" s="53"/>
      <c r="E24" s="27">
        <v>400</v>
      </c>
      <c r="F24" s="285">
        <f>ROUND('PRESENT LS-1 NON-LED RATES'!U25,2)</f>
        <v>33.869999999999997</v>
      </c>
      <c r="G24" s="286">
        <f>ROUND('PROPOSED LS-1 NON-LED RATES'!U25,2)</f>
        <v>35.04</v>
      </c>
      <c r="I24" s="53">
        <f>'HP SODIUM VAPOR'!$I$8</f>
        <v>174</v>
      </c>
      <c r="J24" s="285">
        <f>ROUND('PROPOSED LS-1 LED RATES'!U25,2)</f>
        <v>20.55</v>
      </c>
      <c r="L24" s="67">
        <f t="shared" si="2"/>
        <v>-13.319999999999997</v>
      </c>
      <c r="M24" s="238">
        <f t="shared" si="3"/>
        <v>-0.39326837909654555</v>
      </c>
      <c r="O24" s="67">
        <f>J24-G24</f>
        <v>-14.489999999999998</v>
      </c>
      <c r="P24" s="238">
        <f>O24/G24</f>
        <v>-0.41352739726027393</v>
      </c>
      <c r="R24" s="192">
        <f t="shared" si="1"/>
        <v>13</v>
      </c>
      <c r="T24" s="238"/>
      <c r="U24" s="119"/>
    </row>
    <row r="25" spans="1:21">
      <c r="A25" s="192">
        <f t="shared" si="0"/>
        <v>14</v>
      </c>
      <c r="C25" s="27" t="s">
        <v>173</v>
      </c>
      <c r="F25" s="285"/>
      <c r="G25" s="286"/>
      <c r="J25" s="285"/>
      <c r="L25" s="67"/>
      <c r="M25" s="238"/>
      <c r="O25" s="67"/>
      <c r="P25" s="238"/>
      <c r="R25" s="192">
        <f t="shared" si="1"/>
        <v>14</v>
      </c>
      <c r="T25" s="238"/>
      <c r="U25" s="119"/>
    </row>
    <row r="26" spans="1:21">
      <c r="A26" s="192">
        <f t="shared" si="0"/>
        <v>15</v>
      </c>
      <c r="C26" s="53"/>
      <c r="E26" s="27">
        <v>70</v>
      </c>
      <c r="F26" s="285">
        <f>ROUND('PRESENT LS-1 NON-LED RATES'!U27,2)</f>
        <v>12.33</v>
      </c>
      <c r="G26" s="286">
        <f>ROUND('PROPOSED LS-1 NON-LED RATES'!U27,2)</f>
        <v>11.89</v>
      </c>
      <c r="I26" s="53">
        <f>'HP SODIUM VAPOR'!$D$8</f>
        <v>31</v>
      </c>
      <c r="J26" s="285">
        <f>ROUND('PROPOSED LS-1 LED RATES'!U27,2)</f>
        <v>10.78</v>
      </c>
      <c r="L26" s="67">
        <f t="shared" si="2"/>
        <v>-1.5500000000000007</v>
      </c>
      <c r="M26" s="238">
        <f t="shared" si="3"/>
        <v>-0.12570965125709657</v>
      </c>
      <c r="O26" s="67">
        <f>J26-G26</f>
        <v>-1.1100000000000012</v>
      </c>
      <c r="P26" s="238">
        <f>O26/G26</f>
        <v>-9.3355761143818439E-2</v>
      </c>
      <c r="R26" s="192">
        <f t="shared" si="1"/>
        <v>15</v>
      </c>
      <c r="T26" s="238"/>
      <c r="U26" s="119"/>
    </row>
    <row r="27" spans="1:21">
      <c r="A27" s="192">
        <f t="shared" si="0"/>
        <v>16</v>
      </c>
      <c r="C27" s="53"/>
      <c r="E27" s="27">
        <v>100</v>
      </c>
      <c r="F27" s="285">
        <f>ROUND('PRESENT LS-1 NON-LED RATES'!U28,2)</f>
        <v>14.36</v>
      </c>
      <c r="G27" s="286">
        <f>ROUND('PROPOSED LS-1 NON-LED RATES'!U28,2)</f>
        <v>14.05</v>
      </c>
      <c r="I27" s="53">
        <f>'HP SODIUM VAPOR'!$E$8</f>
        <v>39</v>
      </c>
      <c r="J27" s="285">
        <f>ROUND('PROPOSED LS-1 LED RATES'!U28,2)</f>
        <v>11.46</v>
      </c>
      <c r="L27" s="67">
        <f t="shared" si="2"/>
        <v>-2.8999999999999986</v>
      </c>
      <c r="M27" s="238">
        <f t="shared" si="3"/>
        <v>-0.2019498607242339</v>
      </c>
      <c r="O27" s="67">
        <f>J27-G27</f>
        <v>-2.59</v>
      </c>
      <c r="P27" s="238">
        <f>O27/G27</f>
        <v>-0.18434163701067613</v>
      </c>
      <c r="R27" s="192">
        <f t="shared" si="1"/>
        <v>16</v>
      </c>
      <c r="T27" s="238"/>
      <c r="U27" s="119"/>
    </row>
    <row r="28" spans="1:21">
      <c r="A28" s="192">
        <f t="shared" si="0"/>
        <v>17</v>
      </c>
      <c r="C28" s="53"/>
      <c r="E28" s="27">
        <v>150</v>
      </c>
      <c r="F28" s="285">
        <f>ROUND('PRESENT LS-1 NON-LED RATES'!U29,2)</f>
        <v>16.93</v>
      </c>
      <c r="G28" s="286">
        <f>ROUND('PROPOSED LS-1 NON-LED RATES'!U29,2)</f>
        <v>16.899999999999999</v>
      </c>
      <c r="I28" s="53">
        <f>'HP SODIUM VAPOR'!$F$8</f>
        <v>71</v>
      </c>
      <c r="J28" s="285">
        <f>ROUND('PROPOSED LS-1 LED RATES'!U29,2)</f>
        <v>13.43</v>
      </c>
      <c r="L28" s="67">
        <f t="shared" si="2"/>
        <v>-3.5</v>
      </c>
      <c r="M28" s="238">
        <f t="shared" si="3"/>
        <v>-0.2067336089781453</v>
      </c>
      <c r="O28" s="67">
        <f>J28-G28</f>
        <v>-3.4699999999999989</v>
      </c>
      <c r="P28" s="238">
        <f>O28/G28</f>
        <v>-0.2053254437869822</v>
      </c>
      <c r="R28" s="192">
        <f t="shared" si="1"/>
        <v>17</v>
      </c>
      <c r="T28" s="238"/>
      <c r="U28" s="119"/>
    </row>
    <row r="29" spans="1:21">
      <c r="A29" s="192">
        <f t="shared" si="0"/>
        <v>18</v>
      </c>
      <c r="C29" s="27" t="s">
        <v>174</v>
      </c>
      <c r="F29" s="285"/>
      <c r="G29" s="286"/>
      <c r="J29" s="285"/>
      <c r="L29" s="67"/>
      <c r="M29" s="238"/>
      <c r="O29" s="67"/>
      <c r="P29" s="238"/>
      <c r="R29" s="192">
        <f t="shared" si="1"/>
        <v>18</v>
      </c>
      <c r="T29" s="238"/>
      <c r="U29" s="119"/>
    </row>
    <row r="30" spans="1:21">
      <c r="A30" s="192">
        <f t="shared" si="0"/>
        <v>19</v>
      </c>
      <c r="C30" s="53"/>
      <c r="E30" s="27">
        <v>200</v>
      </c>
      <c r="F30" s="285">
        <f>ROUND('PRESENT LS-1 NON-LED RATES'!U31,2)</f>
        <v>21.61</v>
      </c>
      <c r="G30" s="286">
        <f>ROUND('PROPOSED LS-1 NON-LED RATES'!U31,2)</f>
        <v>21.66</v>
      </c>
      <c r="I30" s="53">
        <f>'HP SODIUM VAPOR'!$G$8</f>
        <v>97</v>
      </c>
      <c r="J30" s="285">
        <f>ROUND('PROPOSED LS-1 LED RATES'!U31,2)</f>
        <v>15.3</v>
      </c>
      <c r="L30" s="67">
        <f t="shared" si="2"/>
        <v>-6.3099999999999987</v>
      </c>
      <c r="M30" s="238">
        <f t="shared" si="3"/>
        <v>-0.29199444701527066</v>
      </c>
      <c r="O30" s="67">
        <f>J30-G30</f>
        <v>-6.3599999999999994</v>
      </c>
      <c r="P30" s="238">
        <f>O30/G30</f>
        <v>-0.2936288088642659</v>
      </c>
      <c r="R30" s="192">
        <f t="shared" si="1"/>
        <v>19</v>
      </c>
      <c r="T30" s="238"/>
      <c r="U30" s="119"/>
    </row>
    <row r="31" spans="1:21">
      <c r="A31" s="192">
        <f t="shared" si="0"/>
        <v>20</v>
      </c>
      <c r="C31" s="53"/>
      <c r="E31" s="27">
        <v>250</v>
      </c>
      <c r="F31" s="285">
        <f>ROUND('PRESENT LS-1 NON-LED RATES'!U32,2)</f>
        <v>25.8</v>
      </c>
      <c r="G31" s="286">
        <f>ROUND('PROPOSED LS-1 NON-LED RATES'!U32,2)</f>
        <v>26.07</v>
      </c>
      <c r="I31" s="53">
        <f>'HP SODIUM VAPOR'!$H$8</f>
        <v>98</v>
      </c>
      <c r="J31" s="285">
        <f>ROUND('PROPOSED LS-1 LED RATES'!U32,2)</f>
        <v>15.87</v>
      </c>
      <c r="L31" s="67">
        <f t="shared" si="2"/>
        <v>-9.9300000000000015</v>
      </c>
      <c r="M31" s="238">
        <f t="shared" si="3"/>
        <v>-0.3848837209302326</v>
      </c>
      <c r="O31" s="67">
        <f>J31-G31</f>
        <v>-10.200000000000001</v>
      </c>
      <c r="P31" s="238">
        <f>O31/G31</f>
        <v>-0.39125431530494825</v>
      </c>
      <c r="R31" s="192">
        <f t="shared" si="1"/>
        <v>20</v>
      </c>
      <c r="T31" s="238"/>
      <c r="U31" s="119"/>
    </row>
    <row r="32" spans="1:21">
      <c r="A32" s="192">
        <f t="shared" si="0"/>
        <v>21</v>
      </c>
      <c r="C32" s="53"/>
      <c r="E32" s="27">
        <v>400</v>
      </c>
      <c r="F32" s="285">
        <f>ROUND('PRESENT LS-1 NON-LED RATES'!U33,2)</f>
        <v>33.81</v>
      </c>
      <c r="G32" s="286">
        <f>ROUND('PROPOSED LS-1 NON-LED RATES'!U33,2)</f>
        <v>35.15</v>
      </c>
      <c r="I32" s="53">
        <f>'HP SODIUM VAPOR'!$I$8</f>
        <v>174</v>
      </c>
      <c r="J32" s="285">
        <f>ROUND('PROPOSED LS-1 LED RATES'!U33,2)</f>
        <v>20.66</v>
      </c>
      <c r="L32" s="67">
        <f t="shared" si="2"/>
        <v>-13.150000000000002</v>
      </c>
      <c r="M32" s="238">
        <f t="shared" si="3"/>
        <v>-0.3889381839692399</v>
      </c>
      <c r="O32" s="67">
        <f>J32-G32</f>
        <v>-14.489999999999998</v>
      </c>
      <c r="P32" s="238">
        <f>O32/G32</f>
        <v>-0.41223328591749642</v>
      </c>
      <c r="R32" s="192">
        <f t="shared" si="1"/>
        <v>21</v>
      </c>
      <c r="T32" s="238"/>
      <c r="U32" s="119"/>
    </row>
    <row r="33" spans="1:21">
      <c r="A33" s="192">
        <f t="shared" si="0"/>
        <v>22</v>
      </c>
      <c r="C33" s="27" t="s">
        <v>175</v>
      </c>
      <c r="F33" s="285"/>
      <c r="G33" s="286"/>
      <c r="J33" s="285"/>
      <c r="L33" s="67"/>
      <c r="M33" s="238"/>
      <c r="O33" s="67"/>
      <c r="P33" s="238"/>
      <c r="R33" s="192">
        <f t="shared" si="1"/>
        <v>22</v>
      </c>
      <c r="T33" s="238"/>
      <c r="U33" s="119"/>
    </row>
    <row r="34" spans="1:21">
      <c r="A34" s="192">
        <f t="shared" si="0"/>
        <v>23</v>
      </c>
      <c r="C34" s="53"/>
      <c r="E34" s="27">
        <v>70</v>
      </c>
      <c r="F34" s="285">
        <f>ROUND('PRESENT LS-1 NON-LED RATES'!U35,2)</f>
        <v>11.18</v>
      </c>
      <c r="G34" s="286">
        <f>ROUND('PROPOSED LS-1 NON-LED RATES'!U35,2)</f>
        <v>10.72</v>
      </c>
      <c r="I34" s="53">
        <f>'HP SODIUM VAPOR'!$D$8</f>
        <v>31</v>
      </c>
      <c r="J34" s="285">
        <f>ROUND('PROPOSED LS-1 LED RATES'!U35,2)</f>
        <v>6.46</v>
      </c>
      <c r="L34" s="67">
        <f t="shared" si="2"/>
        <v>-4.72</v>
      </c>
      <c r="M34" s="238">
        <f t="shared" si="3"/>
        <v>-0.42218246869409659</v>
      </c>
      <c r="O34" s="67">
        <f>J34-G34</f>
        <v>-4.2600000000000007</v>
      </c>
      <c r="P34" s="238">
        <f>O34/G34</f>
        <v>-0.3973880597014926</v>
      </c>
      <c r="R34" s="192">
        <f t="shared" si="1"/>
        <v>23</v>
      </c>
      <c r="T34" s="238"/>
      <c r="U34" s="119"/>
    </row>
    <row r="35" spans="1:21">
      <c r="A35" s="192">
        <f t="shared" si="0"/>
        <v>24</v>
      </c>
      <c r="C35" s="53"/>
      <c r="E35" s="27">
        <v>100</v>
      </c>
      <c r="F35" s="285">
        <f>ROUND('PRESENT LS-1 NON-LED RATES'!U36,2)</f>
        <v>13.18</v>
      </c>
      <c r="G35" s="286">
        <f>ROUND('PROPOSED LS-1 NON-LED RATES'!U36,2)</f>
        <v>12.82</v>
      </c>
      <c r="I35" s="53">
        <f>'HP SODIUM VAPOR'!$E$8</f>
        <v>39</v>
      </c>
      <c r="J35" s="285">
        <f>ROUND('PROPOSED LS-1 LED RATES'!U36,2)</f>
        <v>7.07</v>
      </c>
      <c r="L35" s="67">
        <f t="shared" si="2"/>
        <v>-6.1099999999999994</v>
      </c>
      <c r="M35" s="238">
        <f t="shared" si="3"/>
        <v>-0.46358118361153261</v>
      </c>
      <c r="O35" s="67">
        <f>J35-G35</f>
        <v>-5.75</v>
      </c>
      <c r="P35" s="238">
        <f>O35/G35</f>
        <v>-0.44851794071762868</v>
      </c>
      <c r="R35" s="192">
        <f t="shared" si="1"/>
        <v>24</v>
      </c>
      <c r="T35" s="238"/>
      <c r="U35" s="119"/>
    </row>
    <row r="36" spans="1:21">
      <c r="A36" s="192">
        <f t="shared" si="0"/>
        <v>25</v>
      </c>
      <c r="C36" s="53"/>
      <c r="E36" s="27">
        <v>150</v>
      </c>
      <c r="F36" s="285">
        <f>ROUND('PRESENT LS-1 NON-LED RATES'!U37,2)</f>
        <v>15.86</v>
      </c>
      <c r="G36" s="286">
        <f>ROUND('PROPOSED LS-1 NON-LED RATES'!U37,2)</f>
        <v>15.83</v>
      </c>
      <c r="I36" s="53">
        <f>'HP SODIUM VAPOR'!$F$8</f>
        <v>71</v>
      </c>
      <c r="J36" s="285">
        <f>ROUND('PROPOSED LS-1 LED RATES'!U37,2)</f>
        <v>8.89</v>
      </c>
      <c r="L36" s="67">
        <f t="shared" si="2"/>
        <v>-6.9699999999999989</v>
      </c>
      <c r="M36" s="238">
        <f t="shared" si="3"/>
        <v>-0.43947036569987386</v>
      </c>
      <c r="O36" s="67">
        <f>J36-G36</f>
        <v>-6.9399999999999995</v>
      </c>
      <c r="P36" s="238">
        <f>O36/G36</f>
        <v>-0.43840808591282371</v>
      </c>
      <c r="R36" s="192">
        <f t="shared" si="1"/>
        <v>25</v>
      </c>
      <c r="T36" s="238"/>
      <c r="U36" s="119"/>
    </row>
    <row r="37" spans="1:21">
      <c r="A37" s="192">
        <f t="shared" si="0"/>
        <v>26</v>
      </c>
      <c r="C37" s="27" t="s">
        <v>176</v>
      </c>
      <c r="F37" s="285"/>
      <c r="G37" s="286"/>
      <c r="J37" s="285"/>
      <c r="L37" s="67"/>
      <c r="M37" s="238"/>
      <c r="O37" s="67"/>
      <c r="P37" s="238"/>
      <c r="R37" s="192">
        <f t="shared" si="1"/>
        <v>26</v>
      </c>
      <c r="T37" s="238"/>
      <c r="U37" s="119"/>
    </row>
    <row r="38" spans="1:21">
      <c r="A38" s="192">
        <f t="shared" si="0"/>
        <v>27</v>
      </c>
      <c r="C38" s="53"/>
      <c r="E38" s="27">
        <v>200</v>
      </c>
      <c r="F38" s="285">
        <f>ROUND('PRESENT LS-1 NON-LED RATES'!U39,2)</f>
        <v>20.56</v>
      </c>
      <c r="G38" s="286">
        <f>ROUND('PROPOSED LS-1 NON-LED RATES'!U39,2)</f>
        <v>20.68</v>
      </c>
      <c r="I38" s="53">
        <f>'HP SODIUM VAPOR'!$G$8</f>
        <v>97</v>
      </c>
      <c r="J38" s="285">
        <f>ROUND('PROPOSED LS-1 LED RATES'!U39,2)</f>
        <v>10.92</v>
      </c>
      <c r="L38" s="67">
        <f t="shared" si="2"/>
        <v>-9.6399999999999988</v>
      </c>
      <c r="M38" s="238">
        <f t="shared" si="3"/>
        <v>-0.46887159533073924</v>
      </c>
      <c r="O38" s="67">
        <f>J38-G38</f>
        <v>-9.76</v>
      </c>
      <c r="P38" s="238">
        <f>O38/G38</f>
        <v>-0.47195357833655704</v>
      </c>
      <c r="R38" s="192">
        <f t="shared" si="1"/>
        <v>27</v>
      </c>
      <c r="T38" s="238"/>
      <c r="U38" s="119"/>
    </row>
    <row r="39" spans="1:21">
      <c r="A39" s="192">
        <f t="shared" si="0"/>
        <v>28</v>
      </c>
      <c r="C39" s="53"/>
      <c r="E39" s="27">
        <v>250</v>
      </c>
      <c r="F39" s="285">
        <f>ROUND('PRESENT LS-1 NON-LED RATES'!U40,2)</f>
        <v>24.83</v>
      </c>
      <c r="G39" s="286">
        <f>ROUND('PROPOSED LS-1 NON-LED RATES'!U40,2)</f>
        <v>25.17</v>
      </c>
      <c r="I39" s="53">
        <f>'HP SODIUM VAPOR'!$H$8</f>
        <v>98</v>
      </c>
      <c r="J39" s="285">
        <f>ROUND('PROPOSED LS-1 LED RATES'!U40,2)</f>
        <v>11.52</v>
      </c>
      <c r="L39" s="67">
        <f t="shared" si="2"/>
        <v>-13.309999999999999</v>
      </c>
      <c r="M39" s="238">
        <f t="shared" si="3"/>
        <v>-0.53604510672573502</v>
      </c>
      <c r="O39" s="67">
        <f>J39-G39</f>
        <v>-13.650000000000002</v>
      </c>
      <c r="P39" s="238">
        <f>O39/G39</f>
        <v>-0.54231227651966629</v>
      </c>
      <c r="R39" s="192">
        <f t="shared" si="1"/>
        <v>28</v>
      </c>
      <c r="T39" s="238"/>
      <c r="U39" s="119"/>
    </row>
    <row r="40" spans="1:21">
      <c r="A40" s="192">
        <f t="shared" si="0"/>
        <v>29</v>
      </c>
      <c r="C40" s="53"/>
      <c r="E40" s="27">
        <v>400</v>
      </c>
      <c r="F40" s="285">
        <f>ROUND('PRESENT LS-1 NON-LED RATES'!U41,2)</f>
        <v>32.86</v>
      </c>
      <c r="G40" s="286">
        <f>ROUND('PROPOSED LS-1 NON-LED RATES'!U41,2)</f>
        <v>34.24</v>
      </c>
      <c r="I40" s="53">
        <f>'HP SODIUM VAPOR'!$I$8</f>
        <v>174</v>
      </c>
      <c r="J40" s="285">
        <f>ROUND('PROPOSED LS-1 LED RATES'!U41,2)</f>
        <v>15.58</v>
      </c>
      <c r="L40" s="67">
        <f t="shared" si="2"/>
        <v>-17.28</v>
      </c>
      <c r="M40" s="238">
        <f t="shared" si="3"/>
        <v>-0.52586731588557523</v>
      </c>
      <c r="O40" s="67">
        <f>J40-G40</f>
        <v>-18.660000000000004</v>
      </c>
      <c r="P40" s="238">
        <f>O40/G40</f>
        <v>-0.54497663551401876</v>
      </c>
      <c r="R40" s="192">
        <f t="shared" si="1"/>
        <v>29</v>
      </c>
      <c r="T40" s="238"/>
      <c r="U40" s="119"/>
    </row>
    <row r="41" spans="1:21">
      <c r="A41" s="192">
        <f t="shared" si="0"/>
        <v>30</v>
      </c>
      <c r="C41" s="27" t="s">
        <v>177</v>
      </c>
      <c r="F41" s="285"/>
      <c r="G41" s="286"/>
      <c r="J41" s="285"/>
      <c r="L41" s="67"/>
      <c r="M41" s="238"/>
      <c r="O41" s="67"/>
      <c r="P41" s="238"/>
      <c r="R41" s="192">
        <f t="shared" si="1"/>
        <v>30</v>
      </c>
      <c r="T41" s="238"/>
      <c r="U41" s="119"/>
    </row>
    <row r="42" spans="1:21">
      <c r="A42" s="192">
        <f t="shared" si="0"/>
        <v>31</v>
      </c>
      <c r="C42" s="53"/>
      <c r="E42" s="27">
        <v>70</v>
      </c>
      <c r="F42" s="285">
        <f>ROUND('PRESENT LS-1 NON-LED RATES'!U43,2)</f>
        <v>17.02</v>
      </c>
      <c r="G42" s="286">
        <f>ROUND('PROPOSED LS-1 NON-LED RATES'!U43,2)</f>
        <v>15.68</v>
      </c>
      <c r="I42" s="53">
        <f>'HP SODIUM VAPOR'!$D$8</f>
        <v>31</v>
      </c>
      <c r="J42" s="285">
        <f>ROUND('PROPOSED LS-1 LED RATES'!U43,2)</f>
        <v>14.58</v>
      </c>
      <c r="L42" s="67">
        <f t="shared" si="2"/>
        <v>-2.4399999999999995</v>
      </c>
      <c r="M42" s="238">
        <f t="shared" si="3"/>
        <v>-0.14336075205640419</v>
      </c>
      <c r="O42" s="67">
        <f>J42-G42</f>
        <v>-1.0999999999999996</v>
      </c>
      <c r="P42" s="238">
        <f>O42/G42</f>
        <v>-7.0153061224489777E-2</v>
      </c>
      <c r="R42" s="192">
        <f t="shared" si="1"/>
        <v>31</v>
      </c>
      <c r="T42" s="238"/>
      <c r="U42" s="119"/>
    </row>
    <row r="43" spans="1:21">
      <c r="A43" s="192">
        <f t="shared" si="0"/>
        <v>32</v>
      </c>
      <c r="C43" s="53"/>
      <c r="E43" s="27">
        <v>100</v>
      </c>
      <c r="F43" s="285">
        <f>ROUND('PRESENT LS-1 NON-LED RATES'!U44,2)</f>
        <v>18.87</v>
      </c>
      <c r="G43" s="286">
        <f>ROUND('PROPOSED LS-1 NON-LED RATES'!U44,2)</f>
        <v>17.72</v>
      </c>
      <c r="I43" s="53">
        <f>'HP SODIUM VAPOR'!$E$8</f>
        <v>39</v>
      </c>
      <c r="J43" s="285">
        <f>ROUND('PROPOSED LS-1 LED RATES'!U44,2)</f>
        <v>15.14</v>
      </c>
      <c r="L43" s="67">
        <f t="shared" si="2"/>
        <v>-3.7300000000000004</v>
      </c>
      <c r="M43" s="238">
        <f t="shared" si="3"/>
        <v>-0.1976682564917859</v>
      </c>
      <c r="O43" s="67">
        <f>J43-G43</f>
        <v>-2.5799999999999983</v>
      </c>
      <c r="P43" s="238">
        <f>O43/G43</f>
        <v>-0.14559819413092542</v>
      </c>
      <c r="R43" s="192">
        <f t="shared" si="1"/>
        <v>32</v>
      </c>
      <c r="T43" s="238"/>
      <c r="U43" s="119"/>
    </row>
    <row r="44" spans="1:21">
      <c r="A44" s="192">
        <f t="shared" si="0"/>
        <v>33</v>
      </c>
      <c r="C44" s="53"/>
      <c r="E44" s="27">
        <v>150</v>
      </c>
      <c r="F44" s="285">
        <f>ROUND('PRESENT LS-1 NON-LED RATES'!U45,2)</f>
        <v>21.47</v>
      </c>
      <c r="G44" s="286">
        <f>ROUND('PROPOSED LS-1 NON-LED RATES'!U45,2)</f>
        <v>20.59</v>
      </c>
      <c r="I44" s="53">
        <f>'HP SODIUM VAPOR'!$F$8</f>
        <v>71</v>
      </c>
      <c r="J44" s="285">
        <f>ROUND('PROPOSED LS-1 LED RATES'!U45,2)</f>
        <v>17.13</v>
      </c>
      <c r="L44" s="67">
        <f t="shared" si="2"/>
        <v>-4.34</v>
      </c>
      <c r="M44" s="238">
        <f t="shared" si="3"/>
        <v>-0.20214252445272474</v>
      </c>
      <c r="O44" s="67">
        <f>J44-G44</f>
        <v>-3.4600000000000009</v>
      </c>
      <c r="P44" s="238">
        <f>O44/G44</f>
        <v>-0.16804273919378343</v>
      </c>
      <c r="R44" s="192">
        <f t="shared" si="1"/>
        <v>33</v>
      </c>
      <c r="T44" s="238"/>
      <c r="U44" s="119"/>
    </row>
    <row r="45" spans="1:21">
      <c r="A45" s="192">
        <f t="shared" si="0"/>
        <v>34</v>
      </c>
      <c r="C45" s="27" t="s">
        <v>178</v>
      </c>
      <c r="F45" s="285"/>
      <c r="G45" s="286"/>
      <c r="J45" s="285"/>
      <c r="L45" s="67"/>
      <c r="M45" s="238"/>
      <c r="O45" s="67"/>
      <c r="P45" s="238"/>
      <c r="R45" s="192">
        <f t="shared" si="1"/>
        <v>34</v>
      </c>
      <c r="T45" s="238"/>
      <c r="U45" s="119"/>
    </row>
    <row r="46" spans="1:21">
      <c r="A46" s="192">
        <f t="shared" si="0"/>
        <v>35</v>
      </c>
      <c r="C46" s="53"/>
      <c r="E46" s="27">
        <v>200</v>
      </c>
      <c r="F46" s="285">
        <f>ROUND('PRESENT LS-1 NON-LED RATES'!U47,2)</f>
        <v>27.16</v>
      </c>
      <c r="G46" s="286">
        <f>ROUND('PROPOSED LS-1 NON-LED RATES'!U47,2)</f>
        <v>26.23</v>
      </c>
      <c r="I46" s="53">
        <f>'HP SODIUM VAPOR'!$G$8</f>
        <v>97</v>
      </c>
      <c r="J46" s="285">
        <f>ROUND('PROPOSED LS-1 LED RATES'!U47,2)</f>
        <v>19.87</v>
      </c>
      <c r="L46" s="67">
        <f t="shared" si="2"/>
        <v>-7.2899999999999991</v>
      </c>
      <c r="M46" s="238">
        <f t="shared" si="3"/>
        <v>-0.26840942562592046</v>
      </c>
      <c r="O46" s="67">
        <f>J46-G46</f>
        <v>-6.3599999999999994</v>
      </c>
      <c r="P46" s="238">
        <f>O46/G46</f>
        <v>-0.2424704536789935</v>
      </c>
      <c r="R46" s="192">
        <f t="shared" si="1"/>
        <v>35</v>
      </c>
      <c r="T46" s="238"/>
      <c r="U46" s="119"/>
    </row>
    <row r="47" spans="1:21">
      <c r="A47" s="192">
        <f t="shared" si="0"/>
        <v>36</v>
      </c>
      <c r="C47" s="53"/>
      <c r="E47" s="27">
        <v>250</v>
      </c>
      <c r="F47" s="285">
        <f>ROUND('PRESENT LS-1 NON-LED RATES'!U48,2)</f>
        <v>30.74</v>
      </c>
      <c r="G47" s="286">
        <f>ROUND('PROPOSED LS-1 NON-LED RATES'!U48,2)</f>
        <v>30.19</v>
      </c>
      <c r="I47" s="53">
        <f>'HP SODIUM VAPOR'!$H$8</f>
        <v>98</v>
      </c>
      <c r="J47" s="285">
        <f>ROUND('PROPOSED LS-1 LED RATES'!U48,2)</f>
        <v>19.989999999999998</v>
      </c>
      <c r="L47" s="67">
        <f t="shared" si="2"/>
        <v>-10.75</v>
      </c>
      <c r="M47" s="238">
        <f t="shared" si="3"/>
        <v>-0.34970722186076775</v>
      </c>
      <c r="O47" s="67">
        <f>J47-G47</f>
        <v>-10.200000000000003</v>
      </c>
      <c r="P47" s="238">
        <f>O47/G47</f>
        <v>-0.33786021861543564</v>
      </c>
      <c r="R47" s="192">
        <f t="shared" si="1"/>
        <v>36</v>
      </c>
      <c r="T47" s="238"/>
      <c r="U47" s="119"/>
    </row>
    <row r="48" spans="1:21">
      <c r="A48" s="192">
        <f t="shared" si="0"/>
        <v>37</v>
      </c>
      <c r="C48" s="53"/>
      <c r="E48" s="27">
        <v>400</v>
      </c>
      <c r="F48" s="285">
        <f>ROUND('PRESENT LS-1 NON-LED RATES'!U49,2)</f>
        <v>40.86</v>
      </c>
      <c r="G48" s="286">
        <f>ROUND('PROPOSED LS-1 NON-LED RATES'!U49,2)</f>
        <v>40.869999999999997</v>
      </c>
      <c r="I48" s="53">
        <f>'HP SODIUM VAPOR'!$I$8</f>
        <v>174</v>
      </c>
      <c r="J48" s="285">
        <f>ROUND('PROPOSED LS-1 LED RATES'!U49,2)</f>
        <v>26.37</v>
      </c>
      <c r="L48" s="67">
        <f t="shared" si="2"/>
        <v>-14.489999999999998</v>
      </c>
      <c r="M48" s="238">
        <f t="shared" si="3"/>
        <v>-0.35462555066079293</v>
      </c>
      <c r="O48" s="67">
        <f>J48-G48</f>
        <v>-14.499999999999996</v>
      </c>
      <c r="P48" s="238">
        <f>O48/G48</f>
        <v>-0.35478345975042813</v>
      </c>
      <c r="R48" s="192">
        <f t="shared" si="1"/>
        <v>37</v>
      </c>
      <c r="T48" s="238"/>
      <c r="U48" s="119"/>
    </row>
    <row r="49" spans="1:21">
      <c r="A49" s="192">
        <f t="shared" si="0"/>
        <v>38</v>
      </c>
      <c r="C49" s="27" t="s">
        <v>179</v>
      </c>
      <c r="F49" s="285"/>
      <c r="G49" s="286"/>
      <c r="J49" s="285"/>
      <c r="L49" s="67"/>
      <c r="M49" s="238"/>
      <c r="O49" s="67"/>
      <c r="P49" s="238"/>
      <c r="R49" s="192">
        <f t="shared" si="1"/>
        <v>38</v>
      </c>
      <c r="T49" s="238"/>
      <c r="U49" s="119"/>
    </row>
    <row r="50" spans="1:21">
      <c r="A50" s="192">
        <f t="shared" si="0"/>
        <v>39</v>
      </c>
      <c r="C50" s="53"/>
      <c r="E50" s="27">
        <v>70</v>
      </c>
      <c r="F50" s="285">
        <f>ROUND('PRESENT LS-1 NON-LED RATES'!U51,2)</f>
        <v>12.05</v>
      </c>
      <c r="G50" s="286">
        <f>ROUND('PROPOSED LS-1 NON-LED RATES'!U51,2)</f>
        <v>11.6</v>
      </c>
      <c r="I50" s="53">
        <f>'HP SODIUM VAPOR'!$D$8</f>
        <v>31</v>
      </c>
      <c r="J50" s="285">
        <f>ROUND('PROPOSED LS-1 LED RATES'!U51,2)</f>
        <v>7.45</v>
      </c>
      <c r="L50" s="67">
        <f t="shared" si="2"/>
        <v>-4.6000000000000005</v>
      </c>
      <c r="M50" s="238">
        <f t="shared" si="3"/>
        <v>-0.38174273858921165</v>
      </c>
      <c r="O50" s="67">
        <f>J50-G50</f>
        <v>-4.1499999999999995</v>
      </c>
      <c r="P50" s="238">
        <f>O50/G50</f>
        <v>-0.35775862068965514</v>
      </c>
      <c r="R50" s="192">
        <f t="shared" si="1"/>
        <v>39</v>
      </c>
      <c r="T50" s="238"/>
      <c r="U50" s="119"/>
    </row>
    <row r="51" spans="1:21">
      <c r="A51" s="192">
        <f t="shared" si="0"/>
        <v>40</v>
      </c>
      <c r="C51" s="53"/>
      <c r="E51" s="27">
        <v>100</v>
      </c>
      <c r="F51" s="285">
        <f>ROUND('PRESENT LS-1 NON-LED RATES'!U52,2)</f>
        <v>13.84</v>
      </c>
      <c r="G51" s="286">
        <f>ROUND('PROPOSED LS-1 NON-LED RATES'!U52,2)</f>
        <v>13.89</v>
      </c>
      <c r="I51" s="53">
        <f>'HP SODIUM VAPOR'!$E$8</f>
        <v>39</v>
      </c>
      <c r="J51" s="285">
        <f>ROUND('PROPOSED LS-1 LED RATES'!U52,2)</f>
        <v>8.25</v>
      </c>
      <c r="L51" s="67">
        <f t="shared" si="2"/>
        <v>-5.59</v>
      </c>
      <c r="M51" s="238">
        <f t="shared" si="3"/>
        <v>-0.40390173410404623</v>
      </c>
      <c r="O51" s="67">
        <f>J51-G51</f>
        <v>-5.6400000000000006</v>
      </c>
      <c r="P51" s="238">
        <f>O51/G51</f>
        <v>-0.40604751619870411</v>
      </c>
      <c r="R51" s="192">
        <f t="shared" si="1"/>
        <v>40</v>
      </c>
      <c r="T51" s="238"/>
      <c r="U51" s="119"/>
    </row>
    <row r="52" spans="1:21">
      <c r="A52" s="192">
        <f t="shared" si="0"/>
        <v>41</v>
      </c>
      <c r="C52" s="53"/>
      <c r="E52" s="27">
        <v>150</v>
      </c>
      <c r="F52" s="285">
        <f>ROUND('PRESENT LS-1 NON-LED RATES'!U53,2)</f>
        <v>16.84</v>
      </c>
      <c r="G52" s="286">
        <f>ROUND('PROPOSED LS-1 NON-LED RATES'!U53,2)</f>
        <v>16.690000000000001</v>
      </c>
      <c r="I52" s="53">
        <f>'HP SODIUM VAPOR'!$F$8</f>
        <v>71</v>
      </c>
      <c r="J52" s="285">
        <f>ROUND('PROPOSED LS-1 LED RATES'!U53,2)</f>
        <v>9.89</v>
      </c>
      <c r="L52" s="67">
        <f t="shared" si="2"/>
        <v>-6.9499999999999993</v>
      </c>
      <c r="M52" s="238">
        <f t="shared" si="3"/>
        <v>-0.41270783847980996</v>
      </c>
      <c r="O52" s="67">
        <f>J52-G52</f>
        <v>-6.8000000000000007</v>
      </c>
      <c r="P52" s="238">
        <f>O52/G52</f>
        <v>-0.40742959856201322</v>
      </c>
      <c r="R52" s="192">
        <f t="shared" si="1"/>
        <v>41</v>
      </c>
      <c r="T52" s="238"/>
      <c r="U52" s="119"/>
    </row>
    <row r="53" spans="1:21">
      <c r="A53" s="192">
        <f t="shared" si="0"/>
        <v>42</v>
      </c>
      <c r="C53" s="27" t="s">
        <v>180</v>
      </c>
      <c r="F53" s="285"/>
      <c r="G53" s="286"/>
      <c r="J53" s="285"/>
      <c r="L53" s="67"/>
      <c r="M53" s="238"/>
      <c r="O53" s="67"/>
      <c r="P53" s="238"/>
      <c r="R53" s="192">
        <f t="shared" si="1"/>
        <v>42</v>
      </c>
      <c r="T53" s="238"/>
      <c r="U53" s="119"/>
    </row>
    <row r="54" spans="1:21">
      <c r="A54" s="192">
        <f t="shared" si="0"/>
        <v>43</v>
      </c>
      <c r="C54" s="53"/>
      <c r="E54" s="27">
        <v>200</v>
      </c>
      <c r="F54" s="285">
        <f>ROUND('PRESENT LS-1 NON-LED RATES'!U55,2)</f>
        <v>20.93</v>
      </c>
      <c r="G54" s="286">
        <f>ROUND('PROPOSED LS-1 NON-LED RATES'!U55,2)</f>
        <v>20.94</v>
      </c>
      <c r="I54" s="53">
        <f>'HP SODIUM VAPOR'!$G$8</f>
        <v>97</v>
      </c>
      <c r="J54" s="285">
        <f>ROUND('PROPOSED LS-1 LED RATES'!U55,2)</f>
        <v>11.31</v>
      </c>
      <c r="L54" s="67">
        <f t="shared" si="2"/>
        <v>-9.6199999999999992</v>
      </c>
      <c r="M54" s="238">
        <f t="shared" si="3"/>
        <v>-0.45962732919254656</v>
      </c>
      <c r="O54" s="67">
        <f>J54-G54</f>
        <v>-9.6300000000000008</v>
      </c>
      <c r="P54" s="238">
        <f>O54/G54</f>
        <v>-0.45988538681948427</v>
      </c>
      <c r="R54" s="192">
        <f t="shared" si="1"/>
        <v>43</v>
      </c>
      <c r="T54" s="238"/>
      <c r="U54" s="119"/>
    </row>
    <row r="55" spans="1:21">
      <c r="A55" s="192">
        <f t="shared" si="0"/>
        <v>44</v>
      </c>
      <c r="C55" s="53"/>
      <c r="E55" s="27">
        <v>250</v>
      </c>
      <c r="F55" s="285">
        <f>ROUND('PRESENT LS-1 NON-LED RATES'!U56,2)</f>
        <v>25.78</v>
      </c>
      <c r="G55" s="286">
        <f>ROUND('PROPOSED LS-1 NON-LED RATES'!U56,2)</f>
        <v>26</v>
      </c>
      <c r="I55" s="53">
        <f>'HP SODIUM VAPOR'!$H$8</f>
        <v>98</v>
      </c>
      <c r="J55" s="285">
        <f>ROUND('PROPOSED LS-1 LED RATES'!U56,2)</f>
        <v>12.49</v>
      </c>
      <c r="L55" s="67">
        <f t="shared" si="2"/>
        <v>-13.290000000000001</v>
      </c>
      <c r="M55" s="238">
        <f t="shared" si="3"/>
        <v>-0.51551590380139645</v>
      </c>
      <c r="O55" s="67">
        <f>J55-G55</f>
        <v>-13.51</v>
      </c>
      <c r="P55" s="238">
        <f>O55/G55</f>
        <v>-0.51961538461538459</v>
      </c>
      <c r="R55" s="192">
        <f t="shared" si="1"/>
        <v>44</v>
      </c>
      <c r="T55" s="238"/>
      <c r="U55" s="119"/>
    </row>
    <row r="56" spans="1:21">
      <c r="A56" s="192">
        <f t="shared" si="0"/>
        <v>45</v>
      </c>
      <c r="C56" s="53"/>
      <c r="E56" s="27">
        <v>400</v>
      </c>
      <c r="F56" s="285">
        <f>ROUND('PRESENT LS-1 NON-LED RATES'!U57,2)</f>
        <v>33.299999999999997</v>
      </c>
      <c r="G56" s="286">
        <f>ROUND('PROPOSED LS-1 NON-LED RATES'!U57,2)</f>
        <v>34.58</v>
      </c>
      <c r="I56" s="53">
        <f>'HP SODIUM VAPOR'!$I$8</f>
        <v>174</v>
      </c>
      <c r="J56" s="285">
        <f>ROUND('PROPOSED LS-1 LED RATES'!U57,2)</f>
        <v>16.13</v>
      </c>
      <c r="L56" s="67">
        <f t="shared" si="2"/>
        <v>-17.169999999999998</v>
      </c>
      <c r="M56" s="238">
        <f t="shared" si="3"/>
        <v>-0.51561561561561564</v>
      </c>
      <c r="O56" s="67">
        <f>J56-G56</f>
        <v>-18.45</v>
      </c>
      <c r="P56" s="238">
        <f>O56/G56</f>
        <v>-0.53354540196645461</v>
      </c>
      <c r="R56" s="192">
        <f t="shared" si="1"/>
        <v>45</v>
      </c>
      <c r="T56" s="238"/>
      <c r="U56" s="119"/>
    </row>
    <row r="57" spans="1:21">
      <c r="A57" s="192">
        <f t="shared" si="0"/>
        <v>46</v>
      </c>
      <c r="C57" s="27" t="s">
        <v>66</v>
      </c>
      <c r="F57" s="285"/>
      <c r="G57" s="286"/>
      <c r="J57" s="285"/>
      <c r="L57" s="67"/>
      <c r="M57" s="238"/>
      <c r="O57" s="67"/>
      <c r="P57" s="238"/>
      <c r="R57" s="192">
        <f t="shared" si="1"/>
        <v>46</v>
      </c>
      <c r="T57" s="238"/>
      <c r="U57" s="119"/>
    </row>
    <row r="58" spans="1:21">
      <c r="A58" s="192">
        <f t="shared" si="0"/>
        <v>47</v>
      </c>
      <c r="C58" s="53"/>
      <c r="E58" s="27">
        <v>55</v>
      </c>
      <c r="F58" s="285">
        <f>ROUND('PRESENT LS-1 NON-LED RATES'!U59,2)</f>
        <v>16.48</v>
      </c>
      <c r="G58" s="286">
        <f>ROUND('PROPOSED LS-1 NON-LED RATES'!U59,2)</f>
        <v>14.69</v>
      </c>
      <c r="I58" s="53">
        <f>'LP SODIUM VAPOR'!$D$7</f>
        <v>14</v>
      </c>
      <c r="J58" s="285">
        <f>ROUND('PROPOSED LS-1 LED RATES'!U59,2)</f>
        <v>10.28</v>
      </c>
      <c r="L58" s="67">
        <f t="shared" si="2"/>
        <v>-6.2000000000000011</v>
      </c>
      <c r="M58" s="238">
        <f t="shared" si="3"/>
        <v>-0.37621359223300976</v>
      </c>
      <c r="O58" s="67">
        <f>J58-G58</f>
        <v>-4.41</v>
      </c>
      <c r="P58" s="238">
        <f>O58/G58</f>
        <v>-0.30020422055820289</v>
      </c>
      <c r="R58" s="192">
        <f t="shared" si="1"/>
        <v>47</v>
      </c>
      <c r="T58" s="238"/>
      <c r="U58" s="119"/>
    </row>
    <row r="59" spans="1:21">
      <c r="A59" s="192">
        <f t="shared" si="0"/>
        <v>48</v>
      </c>
      <c r="C59" s="53"/>
      <c r="E59" s="27">
        <v>90</v>
      </c>
      <c r="F59" s="285">
        <f>ROUND('PRESENT LS-1 NON-LED RATES'!U60,2)</f>
        <v>20.34</v>
      </c>
      <c r="G59" s="286">
        <f>ROUND('PROPOSED LS-1 NON-LED RATES'!U60,2)</f>
        <v>18.59</v>
      </c>
      <c r="I59" s="53">
        <f>'LP SODIUM VAPOR'!$E$7</f>
        <v>39</v>
      </c>
      <c r="J59" s="285">
        <f>ROUND('PROPOSED LS-1 LED RATES'!U60,2)</f>
        <v>12</v>
      </c>
      <c r="L59" s="67">
        <f t="shared" si="2"/>
        <v>-8.34</v>
      </c>
      <c r="M59" s="238">
        <f t="shared" si="3"/>
        <v>-0.41002949852507375</v>
      </c>
      <c r="O59" s="67">
        <f>J59-G59</f>
        <v>-6.59</v>
      </c>
      <c r="P59" s="238">
        <f>O59/G59</f>
        <v>-0.35449166218396988</v>
      </c>
      <c r="R59" s="192">
        <f t="shared" si="1"/>
        <v>48</v>
      </c>
      <c r="T59" s="238"/>
      <c r="U59" s="119"/>
    </row>
    <row r="60" spans="1:21">
      <c r="A60" s="192">
        <f t="shared" si="0"/>
        <v>49</v>
      </c>
      <c r="C60" s="53"/>
      <c r="E60" s="27">
        <v>135</v>
      </c>
      <c r="F60" s="285">
        <f>ROUND('PRESENT LS-1 NON-LED RATES'!U61,2)</f>
        <v>23.96</v>
      </c>
      <c r="G60" s="286">
        <f>ROUND('PROPOSED LS-1 NON-LED RATES'!U61,2)</f>
        <v>22.76</v>
      </c>
      <c r="I60" s="53">
        <f>'LP SODIUM VAPOR'!$F$7</f>
        <v>60</v>
      </c>
      <c r="J60" s="285">
        <f>ROUND('PROPOSED LS-1 LED RATES'!U61,2)</f>
        <v>13.93</v>
      </c>
      <c r="L60" s="67">
        <f t="shared" si="2"/>
        <v>-10.030000000000001</v>
      </c>
      <c r="M60" s="238">
        <f t="shared" si="3"/>
        <v>-0.41861435726210355</v>
      </c>
      <c r="O60" s="67">
        <f>J60-G60</f>
        <v>-8.8300000000000018</v>
      </c>
      <c r="P60" s="238">
        <f>O60/G60</f>
        <v>-0.38796133567662572</v>
      </c>
      <c r="R60" s="192">
        <f t="shared" si="1"/>
        <v>49</v>
      </c>
      <c r="T60" s="238"/>
      <c r="U60" s="119"/>
    </row>
    <row r="61" spans="1:21">
      <c r="A61" s="192">
        <f t="shared" si="0"/>
        <v>50</v>
      </c>
      <c r="C61" s="53"/>
      <c r="E61" s="27">
        <v>180</v>
      </c>
      <c r="F61" s="285">
        <f>ROUND('PRESENT LS-1 NON-LED RATES'!U62,2)</f>
        <v>27.49</v>
      </c>
      <c r="G61" s="286">
        <f>ROUND('PROPOSED LS-1 NON-LED RATES'!U62,2)</f>
        <v>25.59</v>
      </c>
      <c r="I61" s="53">
        <f>'LP SODIUM VAPOR'!$G$7</f>
        <v>98</v>
      </c>
      <c r="J61" s="285">
        <f>ROUND('PROPOSED LS-1 LED RATES'!U62,2)</f>
        <v>15.93</v>
      </c>
      <c r="L61" s="67">
        <f t="shared" si="2"/>
        <v>-11.559999999999999</v>
      </c>
      <c r="M61" s="238">
        <f t="shared" si="3"/>
        <v>-0.420516551473263</v>
      </c>
      <c r="O61" s="67">
        <f>J61-G61</f>
        <v>-9.66</v>
      </c>
      <c r="P61" s="238">
        <f>O61/G61</f>
        <v>-0.37749120750293086</v>
      </c>
      <c r="R61" s="192">
        <f t="shared" si="1"/>
        <v>50</v>
      </c>
      <c r="T61" s="238"/>
      <c r="U61" s="119"/>
    </row>
    <row r="62" spans="1:21">
      <c r="A62" s="192">
        <f t="shared" si="0"/>
        <v>51</v>
      </c>
      <c r="C62" s="27" t="s">
        <v>67</v>
      </c>
      <c r="F62" s="285"/>
      <c r="G62" s="286"/>
      <c r="J62" s="285"/>
      <c r="L62" s="67"/>
      <c r="M62" s="238"/>
      <c r="O62" s="67"/>
      <c r="P62" s="238"/>
      <c r="R62" s="192">
        <f t="shared" si="1"/>
        <v>51</v>
      </c>
      <c r="T62" s="238"/>
      <c r="U62" s="119"/>
    </row>
    <row r="63" spans="1:21">
      <c r="A63" s="192">
        <f t="shared" si="0"/>
        <v>52</v>
      </c>
      <c r="C63" s="53"/>
      <c r="E63" s="27">
        <v>55</v>
      </c>
      <c r="F63" s="285">
        <f>ROUND('PRESENT LS-1 NON-LED RATES'!U64,2)</f>
        <v>16.66</v>
      </c>
      <c r="G63" s="286">
        <f>ROUND('PROPOSED LS-1 NON-LED RATES'!U64,2)</f>
        <v>15</v>
      </c>
      <c r="I63" s="53">
        <f>'LP SODIUM VAPOR'!$D$7</f>
        <v>14</v>
      </c>
      <c r="J63" s="285">
        <f>ROUND('PROPOSED LS-1 LED RATES'!U64,2)</f>
        <v>10.59</v>
      </c>
      <c r="L63" s="67">
        <f t="shared" si="2"/>
        <v>-6.07</v>
      </c>
      <c r="M63" s="238">
        <f t="shared" si="3"/>
        <v>-0.36434573829531813</v>
      </c>
      <c r="O63" s="67">
        <f>J63-G63</f>
        <v>-4.41</v>
      </c>
      <c r="P63" s="238">
        <f>O63/G63</f>
        <v>-0.29399999999999998</v>
      </c>
      <c r="R63" s="192">
        <f t="shared" si="1"/>
        <v>52</v>
      </c>
      <c r="T63" s="238"/>
      <c r="U63" s="119"/>
    </row>
    <row r="64" spans="1:21">
      <c r="A64" s="192">
        <f t="shared" si="0"/>
        <v>53</v>
      </c>
      <c r="C64" s="53"/>
      <c r="E64" s="27">
        <v>90</v>
      </c>
      <c r="F64" s="285">
        <f>ROUND('PRESENT LS-1 NON-LED RATES'!U65,2)</f>
        <v>20.51</v>
      </c>
      <c r="G64" s="286">
        <f>ROUND('PROPOSED LS-1 NON-LED RATES'!U65,2)</f>
        <v>18.89</v>
      </c>
      <c r="I64" s="53">
        <f>'LP SODIUM VAPOR'!$E$7</f>
        <v>39</v>
      </c>
      <c r="J64" s="285">
        <f>ROUND('PROPOSED LS-1 LED RATES'!U65,2)</f>
        <v>12.31</v>
      </c>
      <c r="L64" s="67">
        <f t="shared" si="2"/>
        <v>-8.2000000000000011</v>
      </c>
      <c r="M64" s="238">
        <f t="shared" si="3"/>
        <v>-0.39980497318381281</v>
      </c>
      <c r="O64" s="67">
        <f>J64-G64</f>
        <v>-6.58</v>
      </c>
      <c r="P64" s="238">
        <f>O64/G64</f>
        <v>-0.34833245103229221</v>
      </c>
      <c r="R64" s="192">
        <f t="shared" si="1"/>
        <v>53</v>
      </c>
      <c r="T64" s="238"/>
      <c r="U64" s="119"/>
    </row>
    <row r="65" spans="1:21">
      <c r="A65" s="192">
        <f t="shared" si="0"/>
        <v>54</v>
      </c>
      <c r="C65" s="53"/>
      <c r="E65" s="27">
        <v>135</v>
      </c>
      <c r="F65" s="285">
        <f>ROUND('PRESENT LS-1 NON-LED RATES'!U66,2)</f>
        <v>24.09</v>
      </c>
      <c r="G65" s="286">
        <f>ROUND('PROPOSED LS-1 NON-LED RATES'!U66,2)</f>
        <v>22.93</v>
      </c>
      <c r="I65" s="53">
        <f>'LP SODIUM VAPOR'!$F$7</f>
        <v>60</v>
      </c>
      <c r="J65" s="285">
        <f>ROUND('PROPOSED LS-1 LED RATES'!U66,2)</f>
        <v>14.26</v>
      </c>
      <c r="L65" s="67">
        <f t="shared" si="2"/>
        <v>-9.83</v>
      </c>
      <c r="M65" s="238">
        <f t="shared" si="3"/>
        <v>-0.40805313408053134</v>
      </c>
      <c r="O65" s="67">
        <f>J65-G65</f>
        <v>-8.67</v>
      </c>
      <c r="P65" s="238">
        <f>O65/G65</f>
        <v>-0.37810728303532493</v>
      </c>
      <c r="R65" s="192">
        <f t="shared" si="1"/>
        <v>54</v>
      </c>
      <c r="T65" s="238"/>
      <c r="U65" s="119"/>
    </row>
    <row r="66" spans="1:21">
      <c r="A66" s="192">
        <f t="shared" si="0"/>
        <v>55</v>
      </c>
      <c r="C66" s="53"/>
      <c r="E66" s="27">
        <v>180</v>
      </c>
      <c r="F66" s="285">
        <f>ROUND('PRESENT LS-1 NON-LED RATES'!U67,2)</f>
        <v>27.62</v>
      </c>
      <c r="G66" s="286">
        <f>ROUND('PROPOSED LS-1 NON-LED RATES'!U67,2)</f>
        <v>25.75</v>
      </c>
      <c r="I66" s="53">
        <f>'LP SODIUM VAPOR'!$G$7</f>
        <v>98</v>
      </c>
      <c r="J66" s="285">
        <f>ROUND('PROPOSED LS-1 LED RATES'!U67,2)</f>
        <v>16.27</v>
      </c>
      <c r="L66" s="67">
        <f t="shared" si="2"/>
        <v>-11.350000000000001</v>
      </c>
      <c r="M66" s="238">
        <f t="shared" si="3"/>
        <v>-0.41093410572049244</v>
      </c>
      <c r="O66" s="67">
        <f>J66-G66</f>
        <v>-9.48</v>
      </c>
      <c r="P66" s="238">
        <f>O66/G66</f>
        <v>-0.36815533980582527</v>
      </c>
      <c r="R66" s="192">
        <f t="shared" si="1"/>
        <v>55</v>
      </c>
      <c r="T66" s="238"/>
      <c r="U66" s="119"/>
    </row>
    <row r="67" spans="1:21">
      <c r="A67" s="192">
        <f t="shared" si="0"/>
        <v>56</v>
      </c>
      <c r="C67" s="27" t="s">
        <v>68</v>
      </c>
      <c r="F67" s="285"/>
      <c r="G67" s="286"/>
      <c r="J67" s="285"/>
      <c r="L67" s="67"/>
      <c r="M67" s="238"/>
      <c r="O67" s="67"/>
      <c r="P67" s="238"/>
      <c r="R67" s="192">
        <f t="shared" si="1"/>
        <v>56</v>
      </c>
      <c r="T67" s="238"/>
      <c r="U67" s="119"/>
    </row>
    <row r="68" spans="1:21">
      <c r="A68" s="192">
        <f t="shared" si="0"/>
        <v>57</v>
      </c>
      <c r="C68" s="53"/>
      <c r="E68" s="27">
        <v>55</v>
      </c>
      <c r="F68" s="285">
        <f>ROUND('PRESENT LS-1 NON-LED RATES'!U69,2)</f>
        <v>16.010000000000002</v>
      </c>
      <c r="G68" s="286">
        <f>ROUND('PROPOSED LS-1 NON-LED RATES'!U69,2)</f>
        <v>14.37</v>
      </c>
      <c r="I68" s="53">
        <f>'LP SODIUM VAPOR'!$D$7</f>
        <v>14</v>
      </c>
      <c r="J68" s="285">
        <f>ROUND('PROPOSED LS-1 LED RATES'!U69,2)</f>
        <v>8.81</v>
      </c>
      <c r="L68" s="67">
        <f t="shared" si="2"/>
        <v>-7.2000000000000011</v>
      </c>
      <c r="M68" s="238">
        <f t="shared" si="3"/>
        <v>-0.44971892567145538</v>
      </c>
      <c r="O68" s="67">
        <f>J68-G68</f>
        <v>-5.5599999999999987</v>
      </c>
      <c r="P68" s="238">
        <f>O68/G68</f>
        <v>-0.38691718858733465</v>
      </c>
      <c r="R68" s="192">
        <f t="shared" si="1"/>
        <v>57</v>
      </c>
      <c r="T68" s="238"/>
      <c r="U68" s="119"/>
    </row>
    <row r="69" spans="1:21">
      <c r="A69" s="192">
        <f t="shared" si="0"/>
        <v>58</v>
      </c>
      <c r="C69" s="53"/>
      <c r="E69" s="27">
        <v>90</v>
      </c>
      <c r="F69" s="285">
        <f>ROUND('PRESENT LS-1 NON-LED RATES'!U70,2)</f>
        <v>19.87</v>
      </c>
      <c r="G69" s="286">
        <f>ROUND('PROPOSED LS-1 NON-LED RATES'!U70,2)</f>
        <v>18.27</v>
      </c>
      <c r="I69" s="53">
        <f>'LP SODIUM VAPOR'!$E$7</f>
        <v>39</v>
      </c>
      <c r="J69" s="285">
        <f>ROUND('PROPOSED LS-1 LED RATES'!U70,2)</f>
        <v>10.97</v>
      </c>
      <c r="L69" s="67">
        <f t="shared" si="2"/>
        <v>-8.9</v>
      </c>
      <c r="M69" s="238">
        <f t="shared" si="3"/>
        <v>-0.44791142425767488</v>
      </c>
      <c r="O69" s="67">
        <f>J69-G69</f>
        <v>-7.2999999999999989</v>
      </c>
      <c r="P69" s="238">
        <f>O69/G69</f>
        <v>-0.39956212370005467</v>
      </c>
      <c r="R69" s="192">
        <f t="shared" si="1"/>
        <v>58</v>
      </c>
      <c r="T69" s="238"/>
      <c r="U69" s="119"/>
    </row>
    <row r="70" spans="1:21">
      <c r="A70" s="192">
        <f t="shared" si="0"/>
        <v>59</v>
      </c>
      <c r="C70" s="53"/>
      <c r="E70" s="27">
        <v>135</v>
      </c>
      <c r="F70" s="285">
        <f>ROUND('PRESENT LS-1 NON-LED RATES'!U71,2)</f>
        <v>23.69</v>
      </c>
      <c r="G70" s="286">
        <f>ROUND('PROPOSED LS-1 NON-LED RATES'!U71,2)</f>
        <v>22.64</v>
      </c>
      <c r="I70" s="53">
        <f>'LP SODIUM VAPOR'!$F$7</f>
        <v>60</v>
      </c>
      <c r="J70" s="285">
        <f>ROUND('PROPOSED LS-1 LED RATES'!U71,2)</f>
        <v>13.03</v>
      </c>
      <c r="L70" s="67">
        <f t="shared" si="2"/>
        <v>-10.660000000000002</v>
      </c>
      <c r="M70" s="238">
        <f t="shared" si="3"/>
        <v>-0.44997889404812164</v>
      </c>
      <c r="O70" s="67">
        <f>J70-G70</f>
        <v>-9.6100000000000012</v>
      </c>
      <c r="P70" s="238">
        <f>O70/G70</f>
        <v>-0.42446996466431097</v>
      </c>
      <c r="R70" s="192">
        <f t="shared" si="1"/>
        <v>59</v>
      </c>
      <c r="T70" s="238"/>
      <c r="U70" s="119"/>
    </row>
    <row r="71" spans="1:21">
      <c r="A71" s="192">
        <f t="shared" si="0"/>
        <v>60</v>
      </c>
      <c r="C71" s="53"/>
      <c r="E71" s="27">
        <v>180</v>
      </c>
      <c r="F71" s="285">
        <f>ROUND('PRESENT LS-1 NON-LED RATES'!U72,2)</f>
        <v>27.21</v>
      </c>
      <c r="G71" s="286">
        <f>ROUND('PROPOSED LS-1 NON-LED RATES'!U72,2)</f>
        <v>25.46</v>
      </c>
      <c r="I71" s="53">
        <f>'LP SODIUM VAPOR'!$G$7</f>
        <v>98</v>
      </c>
      <c r="J71" s="285">
        <f>ROUND('PROPOSED LS-1 LED RATES'!U72,2)</f>
        <v>16.28</v>
      </c>
      <c r="L71" s="67">
        <f t="shared" si="2"/>
        <v>-10.93</v>
      </c>
      <c r="M71" s="238">
        <f t="shared" si="3"/>
        <v>-0.40169055494303563</v>
      </c>
      <c r="O71" s="67">
        <f>J71-G71</f>
        <v>-9.18</v>
      </c>
      <c r="P71" s="238">
        <f>O71/G71</f>
        <v>-0.3605655930871956</v>
      </c>
      <c r="R71" s="192">
        <f t="shared" si="1"/>
        <v>60</v>
      </c>
      <c r="T71" s="238"/>
      <c r="U71" s="119"/>
    </row>
    <row r="72" spans="1:21">
      <c r="A72" s="192">
        <f t="shared" si="0"/>
        <v>61</v>
      </c>
      <c r="C72" s="27" t="s">
        <v>69</v>
      </c>
      <c r="F72" s="285"/>
      <c r="G72" s="286"/>
      <c r="J72" s="285"/>
      <c r="L72" s="67"/>
      <c r="M72" s="238"/>
      <c r="O72" s="67"/>
      <c r="P72" s="238"/>
      <c r="R72" s="192">
        <f t="shared" si="1"/>
        <v>61</v>
      </c>
      <c r="T72" s="238"/>
      <c r="U72" s="119"/>
    </row>
    <row r="73" spans="1:21">
      <c r="A73" s="192">
        <f t="shared" si="0"/>
        <v>62</v>
      </c>
      <c r="C73" s="53"/>
      <c r="E73" s="27">
        <v>55</v>
      </c>
      <c r="F73" s="285">
        <f>ROUND('PRESENT LS-1 NON-LED RATES'!U74,2)</f>
        <v>19.739999999999998</v>
      </c>
      <c r="G73" s="286">
        <f>ROUND('PROPOSED LS-1 NON-LED RATES'!U74,2)</f>
        <v>17.87</v>
      </c>
      <c r="I73" s="53">
        <f>'LP SODIUM VAPOR'!$D$7</f>
        <v>14</v>
      </c>
      <c r="J73" s="285">
        <f>ROUND('PROPOSED LS-1 LED RATES'!U74,2)</f>
        <v>13.46</v>
      </c>
      <c r="L73" s="67">
        <f t="shared" si="2"/>
        <v>-6.2799999999999976</v>
      </c>
      <c r="M73" s="238">
        <f t="shared" si="3"/>
        <v>-0.31813576494427548</v>
      </c>
      <c r="O73" s="67">
        <f>J73-G73</f>
        <v>-4.41</v>
      </c>
      <c r="P73" s="238">
        <f>O73/G73</f>
        <v>-0.246782316731953</v>
      </c>
      <c r="R73" s="192">
        <f t="shared" si="1"/>
        <v>62</v>
      </c>
      <c r="T73" s="238"/>
      <c r="U73" s="119"/>
    </row>
    <row r="74" spans="1:21">
      <c r="A74" s="192">
        <f t="shared" si="0"/>
        <v>63</v>
      </c>
      <c r="C74" s="53"/>
      <c r="E74" s="27">
        <v>90</v>
      </c>
      <c r="F74" s="285">
        <f>ROUND('PRESENT LS-1 NON-LED RATES'!U75,2)</f>
        <v>22.92</v>
      </c>
      <c r="G74" s="286">
        <f>ROUND('PROPOSED LS-1 NON-LED RATES'!U75,2)</f>
        <v>21.33</v>
      </c>
      <c r="I74" s="53">
        <f>'LP SODIUM VAPOR'!$E$7</f>
        <v>39</v>
      </c>
      <c r="J74" s="285">
        <f>ROUND('PROPOSED LS-1 LED RATES'!U75,2)</f>
        <v>14.75</v>
      </c>
      <c r="L74" s="67">
        <f t="shared" si="2"/>
        <v>-8.1700000000000017</v>
      </c>
      <c r="M74" s="238">
        <f t="shared" si="3"/>
        <v>-0.35645724258289707</v>
      </c>
      <c r="O74" s="67">
        <f>J74-G74</f>
        <v>-6.5799999999999983</v>
      </c>
      <c r="P74" s="238">
        <f>O74/G74</f>
        <v>-0.3084857008907641</v>
      </c>
      <c r="R74" s="192">
        <f t="shared" si="1"/>
        <v>63</v>
      </c>
      <c r="T74" s="238"/>
      <c r="U74" s="119"/>
    </row>
    <row r="75" spans="1:21">
      <c r="A75" s="192">
        <f t="shared" si="0"/>
        <v>64</v>
      </c>
      <c r="C75" s="53"/>
      <c r="E75" s="27">
        <v>135</v>
      </c>
      <c r="F75" s="285">
        <f>ROUND('PRESENT LS-1 NON-LED RATES'!U76,2)</f>
        <v>27.8</v>
      </c>
      <c r="G75" s="286">
        <f>ROUND('PROPOSED LS-1 NON-LED RATES'!U76,2)</f>
        <v>26.08</v>
      </c>
      <c r="I75" s="53">
        <f>'LP SODIUM VAPOR'!$F$7</f>
        <v>60</v>
      </c>
      <c r="J75" s="285">
        <f>ROUND('PROPOSED LS-1 LED RATES'!U76,2)</f>
        <v>17.420000000000002</v>
      </c>
      <c r="L75" s="67">
        <f t="shared" si="2"/>
        <v>-10.379999999999999</v>
      </c>
      <c r="M75" s="238">
        <f t="shared" si="3"/>
        <v>-0.37338129496402872</v>
      </c>
      <c r="O75" s="67">
        <f>J75-G75</f>
        <v>-8.6599999999999966</v>
      </c>
      <c r="P75" s="238">
        <f>O75/G75</f>
        <v>-0.3320552147239263</v>
      </c>
      <c r="R75" s="192">
        <f t="shared" si="1"/>
        <v>64</v>
      </c>
      <c r="T75" s="238"/>
      <c r="U75" s="119"/>
    </row>
    <row r="76" spans="1:21">
      <c r="A76" s="192">
        <f t="shared" ref="A76:A96" si="4">A75+1</f>
        <v>65</v>
      </c>
      <c r="C76" s="53"/>
      <c r="E76" s="27">
        <v>180</v>
      </c>
      <c r="F76" s="285">
        <f>ROUND('PRESENT LS-1 NON-LED RATES'!U77,2)</f>
        <v>29.89</v>
      </c>
      <c r="G76" s="286">
        <f>ROUND('PROPOSED LS-1 NON-LED RATES'!U77,2)</f>
        <v>28.22</v>
      </c>
      <c r="I76" s="53">
        <f>'LP SODIUM VAPOR'!$G$7</f>
        <v>98</v>
      </c>
      <c r="J76" s="285">
        <f>ROUND('PROPOSED LS-1 LED RATES'!U77,2)</f>
        <v>18.739999999999998</v>
      </c>
      <c r="L76" s="67">
        <f t="shared" ref="L76:L96" si="5">J76-F76</f>
        <v>-11.150000000000002</v>
      </c>
      <c r="M76" s="238">
        <f t="shared" ref="M76:M96" si="6">L76/F76</f>
        <v>-0.37303445968551363</v>
      </c>
      <c r="O76" s="67">
        <f>J76-G76</f>
        <v>-9.48</v>
      </c>
      <c r="P76" s="238">
        <f>O76/G76</f>
        <v>-0.33593196314670448</v>
      </c>
      <c r="R76" s="192">
        <f t="shared" ref="R76:R96" si="7">R75+1</f>
        <v>65</v>
      </c>
      <c r="T76" s="238"/>
      <c r="U76" s="119"/>
    </row>
    <row r="77" spans="1:21">
      <c r="A77" s="192">
        <f t="shared" si="4"/>
        <v>66</v>
      </c>
      <c r="C77" s="27" t="s">
        <v>70</v>
      </c>
      <c r="F77" s="285"/>
      <c r="G77" s="286"/>
      <c r="J77" s="285"/>
      <c r="L77" s="67"/>
      <c r="M77" s="238"/>
      <c r="O77" s="67"/>
      <c r="P77" s="238"/>
      <c r="R77" s="192">
        <f t="shared" si="7"/>
        <v>66</v>
      </c>
      <c r="T77" s="238"/>
      <c r="U77" s="119"/>
    </row>
    <row r="78" spans="1:21">
      <c r="A78" s="192">
        <f t="shared" si="4"/>
        <v>67</v>
      </c>
      <c r="C78" s="53"/>
      <c r="E78" s="27">
        <v>55</v>
      </c>
      <c r="F78" s="285">
        <f>ROUND('PRESENT LS-1 NON-LED RATES'!U79,2)</f>
        <v>16.12</v>
      </c>
      <c r="G78" s="286">
        <f>ROUND('PROPOSED LS-1 NON-LED RATES'!U79,2)</f>
        <v>14.4</v>
      </c>
      <c r="I78" s="53">
        <f>'LP SODIUM VAPOR'!$D$7</f>
        <v>14</v>
      </c>
      <c r="J78" s="285">
        <f>ROUND('PROPOSED LS-1 LED RATES'!U79,2)</f>
        <v>8.81</v>
      </c>
      <c r="L78" s="67">
        <f t="shared" si="5"/>
        <v>-7.3100000000000005</v>
      </c>
      <c r="M78" s="238">
        <f t="shared" si="6"/>
        <v>-0.45347394540942926</v>
      </c>
      <c r="O78" s="67">
        <f>J78-G78</f>
        <v>-5.59</v>
      </c>
      <c r="P78" s="238">
        <f>O78/G78</f>
        <v>-0.3881944444444444</v>
      </c>
      <c r="R78" s="192">
        <f t="shared" si="7"/>
        <v>67</v>
      </c>
      <c r="T78" s="238"/>
      <c r="U78" s="119"/>
    </row>
    <row r="79" spans="1:21">
      <c r="A79" s="192">
        <f t="shared" si="4"/>
        <v>68</v>
      </c>
      <c r="C79" s="53"/>
      <c r="E79" s="27">
        <v>90</v>
      </c>
      <c r="F79" s="285">
        <f>ROUND('PRESENT LS-1 NON-LED RATES'!U80,2)</f>
        <v>20</v>
      </c>
      <c r="G79" s="286">
        <f>ROUND('PROPOSED LS-1 NON-LED RATES'!U80,2)</f>
        <v>18.329999999999998</v>
      </c>
      <c r="I79" s="53">
        <f>'LP SODIUM VAPOR'!$E$7</f>
        <v>39</v>
      </c>
      <c r="J79" s="285">
        <f>ROUND('PROPOSED LS-1 LED RATES'!U80,2)</f>
        <v>11.36</v>
      </c>
      <c r="L79" s="67">
        <f t="shared" si="5"/>
        <v>-8.64</v>
      </c>
      <c r="M79" s="238">
        <f t="shared" si="6"/>
        <v>-0.43200000000000005</v>
      </c>
      <c r="O79" s="67">
        <f>J79-G79</f>
        <v>-6.9699999999999989</v>
      </c>
      <c r="P79" s="238">
        <f>O79/G79</f>
        <v>-0.3802509547190398</v>
      </c>
      <c r="R79" s="192">
        <f t="shared" si="7"/>
        <v>68</v>
      </c>
      <c r="T79" s="238"/>
      <c r="U79" s="119"/>
    </row>
    <row r="80" spans="1:21">
      <c r="A80" s="192">
        <f t="shared" si="4"/>
        <v>69</v>
      </c>
      <c r="C80" s="53"/>
      <c r="E80" s="27">
        <v>135</v>
      </c>
      <c r="F80" s="285">
        <f>ROUND('PRESENT LS-1 NON-LED RATES'!U81,2)</f>
        <v>24.02</v>
      </c>
      <c r="G80" s="286">
        <f>ROUND('PROPOSED LS-1 NON-LED RATES'!U81,2)</f>
        <v>22.93</v>
      </c>
      <c r="I80" s="53">
        <f>'LP SODIUM VAPOR'!$F$7</f>
        <v>60</v>
      </c>
      <c r="J80" s="285">
        <f>ROUND('PROPOSED LS-1 LED RATES'!U81,2)</f>
        <v>12.97</v>
      </c>
      <c r="L80" s="67">
        <f t="shared" si="5"/>
        <v>-11.049999999999999</v>
      </c>
      <c r="M80" s="238">
        <f t="shared" si="6"/>
        <v>-0.46003330557868438</v>
      </c>
      <c r="O80" s="67">
        <f>J80-G80</f>
        <v>-9.9599999999999991</v>
      </c>
      <c r="P80" s="238">
        <f>O80/G80</f>
        <v>-0.43436546009594412</v>
      </c>
      <c r="R80" s="192">
        <f t="shared" si="7"/>
        <v>69</v>
      </c>
      <c r="T80" s="238"/>
      <c r="U80" s="119"/>
    </row>
    <row r="81" spans="1:21">
      <c r="A81" s="192">
        <f t="shared" si="4"/>
        <v>70</v>
      </c>
      <c r="C81" s="53"/>
      <c r="E81" s="27">
        <v>180</v>
      </c>
      <c r="F81" s="285">
        <f>ROUND('PRESENT LS-1 NON-LED RATES'!U82,2)</f>
        <v>27.28</v>
      </c>
      <c r="G81" s="286">
        <f>ROUND('PROPOSED LS-1 NON-LED RATES'!U82,2)</f>
        <v>25.48</v>
      </c>
      <c r="I81" s="53">
        <f>'LP SODIUM VAPOR'!$G$7</f>
        <v>98</v>
      </c>
      <c r="J81" s="285">
        <f>ROUND('PROPOSED LS-1 LED RATES'!U82,2)</f>
        <v>16.239999999999998</v>
      </c>
      <c r="L81" s="67">
        <f t="shared" si="5"/>
        <v>-11.040000000000003</v>
      </c>
      <c r="M81" s="238">
        <f t="shared" si="6"/>
        <v>-0.40469208211143703</v>
      </c>
      <c r="O81" s="67">
        <f>J81-G81</f>
        <v>-9.240000000000002</v>
      </c>
      <c r="P81" s="238">
        <f>O81/G81</f>
        <v>-0.36263736263736274</v>
      </c>
      <c r="R81" s="192">
        <f t="shared" si="7"/>
        <v>70</v>
      </c>
      <c r="T81" s="238"/>
      <c r="U81" s="119"/>
    </row>
    <row r="82" spans="1:21">
      <c r="A82" s="192">
        <f t="shared" si="4"/>
        <v>71</v>
      </c>
      <c r="C82" s="36" t="s">
        <v>110</v>
      </c>
      <c r="E82" s="36"/>
      <c r="F82" s="285"/>
      <c r="G82" s="286"/>
      <c r="H82" s="36"/>
      <c r="I82" s="36"/>
      <c r="J82" s="285"/>
      <c r="L82" s="67"/>
      <c r="M82" s="238"/>
      <c r="O82" s="67"/>
      <c r="P82" s="238"/>
      <c r="R82" s="192">
        <f t="shared" si="7"/>
        <v>71</v>
      </c>
      <c r="T82" s="238"/>
      <c r="U82" s="119"/>
    </row>
    <row r="83" spans="1:21">
      <c r="A83" s="192">
        <f t="shared" si="4"/>
        <v>72</v>
      </c>
      <c r="C83" s="53"/>
      <c r="E83" s="27">
        <v>100</v>
      </c>
      <c r="F83" s="285">
        <f>ROUND('PRESENT LS-1 NON-LED RATES'!U84,2)</f>
        <v>12.76</v>
      </c>
      <c r="G83" s="286">
        <f>ROUND('PROPOSED LS-1 NON-LED RATES'!U84,2)</f>
        <v>13.26</v>
      </c>
      <c r="I83" s="53">
        <f>'METAL HALIDE'!$D$7</f>
        <v>39</v>
      </c>
      <c r="J83" s="285">
        <f>ROUND('PROPOSED LS-1 LED RATES'!U84,2)</f>
        <v>9.85</v>
      </c>
      <c r="L83" s="67">
        <f t="shared" si="5"/>
        <v>-2.91</v>
      </c>
      <c r="M83" s="238">
        <f t="shared" si="6"/>
        <v>-0.22805642633228843</v>
      </c>
      <c r="O83" s="67">
        <f>J83-G83</f>
        <v>-3.41</v>
      </c>
      <c r="P83" s="238">
        <f>O83/G83</f>
        <v>-0.25716440422322778</v>
      </c>
      <c r="R83" s="192">
        <f t="shared" si="7"/>
        <v>72</v>
      </c>
      <c r="T83" s="238"/>
      <c r="U83" s="119"/>
    </row>
    <row r="84" spans="1:21">
      <c r="A84" s="192">
        <f t="shared" si="4"/>
        <v>73</v>
      </c>
      <c r="C84" s="53"/>
      <c r="E84" s="27">
        <v>175</v>
      </c>
      <c r="F84" s="285">
        <f>ROUND('PRESENT LS-1 NON-LED RATES'!U85,2)</f>
        <v>16.66</v>
      </c>
      <c r="G84" s="286">
        <f>ROUND('PROPOSED LS-1 NON-LED RATES'!U85,2)</f>
        <v>17.559999999999999</v>
      </c>
      <c r="I84" s="53">
        <f>'METAL HALIDE'!$E$7</f>
        <v>71</v>
      </c>
      <c r="J84" s="285">
        <f>ROUND('PROPOSED LS-1 LED RATES'!U85,2)</f>
        <v>11.22</v>
      </c>
      <c r="L84" s="67">
        <f t="shared" si="5"/>
        <v>-5.4399999999999995</v>
      </c>
      <c r="M84" s="238">
        <f t="shared" si="6"/>
        <v>-0.32653061224489793</v>
      </c>
      <c r="O84" s="67">
        <f>J84-G84</f>
        <v>-6.3399999999999981</v>
      </c>
      <c r="P84" s="238">
        <f>O84/G84</f>
        <v>-0.3610478359908883</v>
      </c>
      <c r="R84" s="192">
        <f t="shared" si="7"/>
        <v>73</v>
      </c>
      <c r="T84" s="238"/>
      <c r="U84" s="119"/>
    </row>
    <row r="85" spans="1:21">
      <c r="A85" s="192">
        <f t="shared" si="4"/>
        <v>74</v>
      </c>
      <c r="C85" s="53"/>
      <c r="E85" s="27">
        <v>250</v>
      </c>
      <c r="F85" s="285">
        <f>ROUND('PRESENT LS-1 NON-LED RATES'!U86,2)</f>
        <v>20.94</v>
      </c>
      <c r="G85" s="286">
        <f>ROUND('PROPOSED LS-1 NON-LED RATES'!U86,2)</f>
        <v>22.29</v>
      </c>
      <c r="I85" s="53">
        <f>'METAL HALIDE'!$F$7</f>
        <v>98</v>
      </c>
      <c r="J85" s="285">
        <f>ROUND('PROPOSED LS-1 LED RATES'!U86,2)</f>
        <v>12.62</v>
      </c>
      <c r="L85" s="67">
        <f t="shared" si="5"/>
        <v>-8.3200000000000021</v>
      </c>
      <c r="M85" s="238">
        <f t="shared" si="6"/>
        <v>-0.39732569245463234</v>
      </c>
      <c r="O85" s="67">
        <f>J85-G85</f>
        <v>-9.67</v>
      </c>
      <c r="P85" s="238">
        <f>O85/G85</f>
        <v>-0.43382682817406909</v>
      </c>
      <c r="R85" s="192">
        <f t="shared" si="7"/>
        <v>74</v>
      </c>
      <c r="T85" s="238"/>
      <c r="U85" s="119"/>
    </row>
    <row r="86" spans="1:21">
      <c r="A86" s="192">
        <f t="shared" si="4"/>
        <v>75</v>
      </c>
      <c r="C86" s="53"/>
      <c r="E86" s="27">
        <v>400</v>
      </c>
      <c r="F86" s="285">
        <f>ROUND('PRESENT LS-1 NON-LED RATES'!U87,2)</f>
        <v>29.59</v>
      </c>
      <c r="G86" s="286">
        <f>ROUND('PROPOSED LS-1 NON-LED RATES'!U87,2)</f>
        <v>31.73</v>
      </c>
      <c r="I86" s="53">
        <f>'METAL HALIDE'!$G$7</f>
        <v>136</v>
      </c>
      <c r="J86" s="285">
        <f>ROUND('PROPOSED LS-1 LED RATES'!U87,2)</f>
        <v>14.08</v>
      </c>
      <c r="L86" s="67">
        <f t="shared" si="5"/>
        <v>-15.51</v>
      </c>
      <c r="M86" s="238">
        <f t="shared" si="6"/>
        <v>-0.52416356877323422</v>
      </c>
      <c r="O86" s="67">
        <f>J86-G86</f>
        <v>-17.649999999999999</v>
      </c>
      <c r="P86" s="238">
        <f>O86/G86</f>
        <v>-0.55625590923416324</v>
      </c>
      <c r="R86" s="192">
        <f t="shared" si="7"/>
        <v>75</v>
      </c>
      <c r="T86" s="238"/>
      <c r="U86" s="119"/>
    </row>
    <row r="87" spans="1:21">
      <c r="A87" s="192">
        <f t="shared" si="4"/>
        <v>76</v>
      </c>
      <c r="C87" s="36" t="s">
        <v>111</v>
      </c>
      <c r="E87" s="36"/>
      <c r="F87" s="285"/>
      <c r="G87" s="286"/>
      <c r="H87" s="36"/>
      <c r="I87" s="36"/>
      <c r="J87" s="285"/>
      <c r="L87" s="67"/>
      <c r="M87" s="238"/>
      <c r="O87" s="67"/>
      <c r="P87" s="238"/>
      <c r="R87" s="192">
        <f t="shared" si="7"/>
        <v>76</v>
      </c>
      <c r="T87" s="238"/>
      <c r="U87" s="119"/>
    </row>
    <row r="88" spans="1:21">
      <c r="A88" s="192">
        <f t="shared" si="4"/>
        <v>77</v>
      </c>
      <c r="C88" s="53"/>
      <c r="E88" s="27">
        <v>100</v>
      </c>
      <c r="F88" s="285">
        <f>ROUND('PRESENT LS-1 NON-LED RATES'!U89,2)</f>
        <v>13.21</v>
      </c>
      <c r="G88" s="286">
        <f>ROUND('PROPOSED LS-1 NON-LED RATES'!U89,2)</f>
        <v>13.92</v>
      </c>
      <c r="I88" s="53">
        <f>'METAL HALIDE'!$D$7</f>
        <v>39</v>
      </c>
      <c r="J88" s="285">
        <f>ROUND('PROPOSED LS-1 LED RATES'!U89,2)</f>
        <v>10.51</v>
      </c>
      <c r="L88" s="67">
        <f t="shared" si="5"/>
        <v>-2.7000000000000011</v>
      </c>
      <c r="M88" s="238">
        <f t="shared" si="6"/>
        <v>-0.2043906131718396</v>
      </c>
      <c r="O88" s="67">
        <f>J88-G88</f>
        <v>-3.41</v>
      </c>
      <c r="P88" s="238">
        <f>O88/G88</f>
        <v>-0.24497126436781611</v>
      </c>
      <c r="R88" s="192">
        <f t="shared" si="7"/>
        <v>77</v>
      </c>
      <c r="T88" s="238"/>
      <c r="U88" s="119"/>
    </row>
    <row r="89" spans="1:21">
      <c r="A89" s="192">
        <f t="shared" si="4"/>
        <v>78</v>
      </c>
      <c r="C89" s="53"/>
      <c r="E89" s="27">
        <v>175</v>
      </c>
      <c r="F89" s="285">
        <f>ROUND('PRESENT LS-1 NON-LED RATES'!U90,2)</f>
        <v>17.11</v>
      </c>
      <c r="G89" s="286">
        <f>ROUND('PROPOSED LS-1 NON-LED RATES'!U90,2)</f>
        <v>18.23</v>
      </c>
      <c r="I89" s="53">
        <f>'METAL HALIDE'!$E$7</f>
        <v>71</v>
      </c>
      <c r="J89" s="285">
        <f>ROUND('PROPOSED LS-1 LED RATES'!U90,2)</f>
        <v>11.89</v>
      </c>
      <c r="L89" s="67">
        <f t="shared" si="5"/>
        <v>-5.2199999999999989</v>
      </c>
      <c r="M89" s="238">
        <f t="shared" si="6"/>
        <v>-0.30508474576271183</v>
      </c>
      <c r="O89" s="67">
        <f>J89-G89</f>
        <v>-6.34</v>
      </c>
      <c r="P89" s="238">
        <f>O89/G89</f>
        <v>-0.34777838727372462</v>
      </c>
      <c r="R89" s="192">
        <f t="shared" si="7"/>
        <v>78</v>
      </c>
      <c r="T89" s="238"/>
      <c r="U89" s="119"/>
    </row>
    <row r="90" spans="1:21">
      <c r="A90" s="192">
        <f t="shared" si="4"/>
        <v>79</v>
      </c>
      <c r="C90" s="53"/>
      <c r="E90" s="27">
        <v>250</v>
      </c>
      <c r="F90" s="285">
        <f>ROUND('PRESENT LS-1 NON-LED RATES'!U91,2)</f>
        <v>21.4</v>
      </c>
      <c r="G90" s="286">
        <f>ROUND('PROPOSED LS-1 NON-LED RATES'!U91,2)</f>
        <v>22.96</v>
      </c>
      <c r="I90" s="53">
        <f>'METAL HALIDE'!$F$7</f>
        <v>98</v>
      </c>
      <c r="J90" s="285">
        <f>ROUND('PROPOSED LS-1 LED RATES'!U91,2)</f>
        <v>13.28</v>
      </c>
      <c r="L90" s="67">
        <f t="shared" si="5"/>
        <v>-8.1199999999999992</v>
      </c>
      <c r="M90" s="238">
        <f t="shared" si="6"/>
        <v>-0.3794392523364486</v>
      </c>
      <c r="O90" s="67">
        <f>J90-G90</f>
        <v>-9.6800000000000015</v>
      </c>
      <c r="P90" s="238">
        <f>O90/G90</f>
        <v>-0.42160278745644603</v>
      </c>
      <c r="R90" s="192">
        <f t="shared" si="7"/>
        <v>79</v>
      </c>
      <c r="T90" s="238"/>
      <c r="U90" s="119"/>
    </row>
    <row r="91" spans="1:21">
      <c r="A91" s="192">
        <f t="shared" si="4"/>
        <v>80</v>
      </c>
      <c r="C91" s="53"/>
      <c r="E91" s="27">
        <v>400</v>
      </c>
      <c r="F91" s="285">
        <f>ROUND('PRESENT LS-1 NON-LED RATES'!U92,2)</f>
        <v>30.04</v>
      </c>
      <c r="G91" s="286">
        <f>ROUND('PROPOSED LS-1 NON-LED RATES'!U92,2)</f>
        <v>32.4</v>
      </c>
      <c r="I91" s="53">
        <f>'METAL HALIDE'!$G$7</f>
        <v>136</v>
      </c>
      <c r="J91" s="285">
        <f>ROUND('PROPOSED LS-1 LED RATES'!U92,2)</f>
        <v>14.74</v>
      </c>
      <c r="L91" s="67">
        <f t="shared" si="5"/>
        <v>-15.299999999999999</v>
      </c>
      <c r="M91" s="238">
        <f t="shared" si="6"/>
        <v>-0.50932090545938746</v>
      </c>
      <c r="O91" s="67">
        <f>J91-G91</f>
        <v>-17.659999999999997</v>
      </c>
      <c r="P91" s="238">
        <f>O91/G91</f>
        <v>-0.54506172839506162</v>
      </c>
      <c r="R91" s="192">
        <f t="shared" si="7"/>
        <v>80</v>
      </c>
      <c r="T91" s="238"/>
      <c r="U91" s="119"/>
    </row>
    <row r="92" spans="1:21">
      <c r="A92" s="192">
        <f t="shared" si="4"/>
        <v>81</v>
      </c>
      <c r="C92" s="36" t="s">
        <v>112</v>
      </c>
      <c r="E92" s="36"/>
      <c r="F92" s="285"/>
      <c r="G92" s="286"/>
      <c r="H92" s="36"/>
      <c r="I92" s="36"/>
      <c r="J92" s="285"/>
      <c r="L92" s="67"/>
      <c r="M92" s="238"/>
      <c r="O92" s="67"/>
      <c r="P92" s="238"/>
      <c r="R92" s="192">
        <f t="shared" si="7"/>
        <v>81</v>
      </c>
      <c r="T92" s="238"/>
      <c r="U92" s="119"/>
    </row>
    <row r="93" spans="1:21">
      <c r="A93" s="192">
        <f t="shared" si="4"/>
        <v>82</v>
      </c>
      <c r="C93" s="53"/>
      <c r="E93" s="27">
        <v>100</v>
      </c>
      <c r="F93" s="285">
        <f>ROUND('PRESENT LS-1 NON-LED RATES'!U94,2)</f>
        <v>24.99</v>
      </c>
      <c r="G93" s="286">
        <f>ROUND('PROPOSED LS-1 NON-LED RATES'!U94,2)</f>
        <v>24.12</v>
      </c>
      <c r="I93" s="53">
        <f>'METAL HALIDE'!$D$7</f>
        <v>39</v>
      </c>
      <c r="J93" s="285">
        <f>ROUND('PROPOSED LS-1 LED RATES'!U94,2)</f>
        <v>20.71</v>
      </c>
      <c r="L93" s="67">
        <f t="shared" si="5"/>
        <v>-4.2799999999999976</v>
      </c>
      <c r="M93" s="238">
        <f t="shared" si="6"/>
        <v>-0.1712685074029611</v>
      </c>
      <c r="O93" s="67">
        <f>J93-G93</f>
        <v>-3.41</v>
      </c>
      <c r="P93" s="238">
        <f>O93/G93</f>
        <v>-0.14137645107794361</v>
      </c>
      <c r="R93" s="192">
        <f t="shared" si="7"/>
        <v>82</v>
      </c>
      <c r="T93" s="238"/>
      <c r="U93" s="119"/>
    </row>
    <row r="94" spans="1:21">
      <c r="A94" s="192">
        <f t="shared" si="4"/>
        <v>83</v>
      </c>
      <c r="C94" s="53"/>
      <c r="E94" s="27">
        <v>175</v>
      </c>
      <c r="F94" s="285">
        <f>ROUND('PRESENT LS-1 NON-LED RATES'!U95,2)</f>
        <v>28.89</v>
      </c>
      <c r="G94" s="286">
        <f>ROUND('PROPOSED LS-1 NON-LED RATES'!U95,2)</f>
        <v>28.43</v>
      </c>
      <c r="I94" s="53">
        <f>'METAL HALIDE'!$E$7</f>
        <v>71</v>
      </c>
      <c r="J94" s="285">
        <f>ROUND('PROPOSED LS-1 LED RATES'!U95,2)</f>
        <v>22.09</v>
      </c>
      <c r="L94" s="67">
        <f t="shared" si="5"/>
        <v>-6.8000000000000007</v>
      </c>
      <c r="M94" s="238">
        <f t="shared" si="6"/>
        <v>-0.23537556247836625</v>
      </c>
      <c r="O94" s="67">
        <f>J94-G94</f>
        <v>-6.34</v>
      </c>
      <c r="P94" s="238">
        <f>O94/G94</f>
        <v>-0.22300386915230391</v>
      </c>
      <c r="R94" s="192">
        <f t="shared" si="7"/>
        <v>83</v>
      </c>
      <c r="T94" s="238"/>
      <c r="U94" s="119"/>
    </row>
    <row r="95" spans="1:21">
      <c r="A95" s="192">
        <f t="shared" si="4"/>
        <v>84</v>
      </c>
      <c r="C95" s="53"/>
      <c r="E95" s="27">
        <v>250</v>
      </c>
      <c r="F95" s="285">
        <f>ROUND('PRESENT LS-1 NON-LED RATES'!U96,2)</f>
        <v>33.18</v>
      </c>
      <c r="G95" s="286">
        <f>ROUND('PROPOSED LS-1 NON-LED RATES'!U96,2)</f>
        <v>33.159999999999997</v>
      </c>
      <c r="I95" s="53">
        <f>'METAL HALIDE'!$F$7</f>
        <v>98</v>
      </c>
      <c r="J95" s="285">
        <f>ROUND('PROPOSED LS-1 LED RATES'!U96,2)</f>
        <v>23.48</v>
      </c>
      <c r="L95" s="67">
        <f t="shared" si="5"/>
        <v>-9.6999999999999993</v>
      </c>
      <c r="M95" s="238">
        <f t="shared" si="6"/>
        <v>-0.2923447860156721</v>
      </c>
      <c r="O95" s="67">
        <f>J95-G95</f>
        <v>-9.6799999999999962</v>
      </c>
      <c r="P95" s="238">
        <f>O95/G95</f>
        <v>-0.29191797346200232</v>
      </c>
      <c r="R95" s="192">
        <f t="shared" si="7"/>
        <v>84</v>
      </c>
      <c r="T95" s="238"/>
      <c r="U95" s="119"/>
    </row>
    <row r="96" spans="1:21">
      <c r="A96" s="192">
        <f t="shared" si="4"/>
        <v>85</v>
      </c>
      <c r="C96" s="53"/>
      <c r="E96" s="27">
        <v>400</v>
      </c>
      <c r="F96" s="285">
        <f>ROUND('PRESENT LS-1 NON-LED RATES'!U97,2)</f>
        <v>41.82</v>
      </c>
      <c r="G96" s="286">
        <f>ROUND('PROPOSED LS-1 NON-LED RATES'!U97,2)</f>
        <v>42.6</v>
      </c>
      <c r="I96" s="53">
        <f>'METAL HALIDE'!$G$7</f>
        <v>136</v>
      </c>
      <c r="J96" s="285">
        <f>ROUND('PROPOSED LS-1 LED RATES'!U97,2)</f>
        <v>24.95</v>
      </c>
      <c r="L96" s="67">
        <f t="shared" si="5"/>
        <v>-16.87</v>
      </c>
      <c r="M96" s="238">
        <f t="shared" si="6"/>
        <v>-0.40339550454328077</v>
      </c>
      <c r="O96" s="67">
        <f>J96-G96</f>
        <v>-17.650000000000002</v>
      </c>
      <c r="P96" s="238">
        <f>O96/G96</f>
        <v>-0.41431924882629112</v>
      </c>
      <c r="R96" s="192">
        <f t="shared" si="7"/>
        <v>85</v>
      </c>
      <c r="T96" s="238"/>
      <c r="U96" s="119"/>
    </row>
  </sheetData>
  <mergeCells count="8">
    <mergeCell ref="A1:R1"/>
    <mergeCell ref="A2:R2"/>
    <mergeCell ref="A3:R3"/>
    <mergeCell ref="A5:R5"/>
    <mergeCell ref="E7:G7"/>
    <mergeCell ref="I7:J7"/>
    <mergeCell ref="O7:P7"/>
    <mergeCell ref="L7:M7"/>
  </mergeCells>
  <printOptions horizontalCentered="1"/>
  <pageMargins left="0.75" right="0.75" top="1" bottom="1" header="0.5" footer="0.5"/>
  <pageSetup scale="60" orientation="landscape" r:id="rId1"/>
  <headerFooter alignWithMargins="0">
    <oddFooter>&amp;L&amp;F
&amp;A&amp;R&amp;P of &amp;N</oddFooter>
  </headerFooter>
  <rowBreaks count="1" manualBreakCount="1">
    <brk id="56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18383-AEAD-42E3-A253-3C59B66CDE8B}">
  <dimension ref="A1:Z220"/>
  <sheetViews>
    <sheetView zoomScaleNormal="100" zoomScaleSheetLayoutView="100" workbookViewId="0">
      <pane ySplit="11" topLeftCell="A12" activePane="bottomLeft" state="frozen"/>
      <selection activeCell="A37" sqref="A37"/>
      <selection pane="bottomLeft" activeCell="S119" sqref="S119"/>
    </sheetView>
  </sheetViews>
  <sheetFormatPr defaultColWidth="8.7109375" defaultRowHeight="11.25"/>
  <cols>
    <col min="1" max="1" width="4.42578125" style="55" customWidth="1"/>
    <col min="2" max="2" width="1.7109375" style="27" customWidth="1"/>
    <col min="3" max="3" width="9" style="27" bestFit="1" customWidth="1"/>
    <col min="4" max="4" width="1.7109375" style="27" customWidth="1"/>
    <col min="5" max="5" width="10.7109375" style="27" bestFit="1" customWidth="1"/>
    <col min="6" max="6" width="7.5703125" style="27" customWidth="1"/>
    <col min="7" max="7" width="6.7109375" style="27" bestFit="1" customWidth="1"/>
    <col min="8" max="8" width="1.7109375" style="27" customWidth="1"/>
    <col min="9" max="9" width="7.28515625" style="27" bestFit="1" customWidth="1"/>
    <col min="10" max="10" width="7.28515625" style="89" bestFit="1" customWidth="1"/>
    <col min="11" max="11" width="7.28515625" style="27" bestFit="1" customWidth="1"/>
    <col min="12" max="12" width="7.7109375" style="27" bestFit="1" customWidth="1"/>
    <col min="13" max="13" width="8" style="27" bestFit="1" customWidth="1"/>
    <col min="14" max="14" width="7.28515625" style="27" bestFit="1" customWidth="1"/>
    <col min="15" max="15" width="7.7109375" style="27" bestFit="1" customWidth="1"/>
    <col min="16" max="18" width="7.28515625" style="27" bestFit="1" customWidth="1"/>
    <col min="19" max="19" width="8" style="27" bestFit="1" customWidth="1"/>
    <col min="20" max="20" width="7.7109375" style="187" customWidth="1"/>
    <col min="21" max="21" width="8.85546875" style="27" bestFit="1" customWidth="1"/>
    <col min="22" max="22" width="1.7109375" style="27" customWidth="1"/>
    <col min="23" max="23" width="10.28515625" style="27" bestFit="1" customWidth="1"/>
    <col min="24" max="24" width="1.7109375" style="27" customWidth="1"/>
    <col min="25" max="25" width="4.42578125" style="27" bestFit="1" customWidth="1"/>
    <col min="26" max="26" width="1.7109375" style="27" customWidth="1"/>
    <col min="27" max="16384" width="8.7109375" style="27"/>
  </cols>
  <sheetData>
    <row r="1" spans="1:26" ht="12.75" customHeight="1">
      <c r="F1" s="288" t="str">
        <f>'LS-1 RATE COMPARISON'!A1</f>
        <v>SAN DIEGO GAS AND ELECTRIC COMPANY ("SDG&amp;E")</v>
      </c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</row>
    <row r="2" spans="1:26" ht="12.75" customHeight="1">
      <c r="F2" s="288" t="str">
        <f>'LS-1 RATE COMPARISON'!A2</f>
        <v>TEST YEAR ("TY") 2019 GENERAL RATE CASE ("GRC") PHASE 2, APPLICATION ("A.") 19-03-002</v>
      </c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12.75" customHeight="1">
      <c r="F3" s="288" t="str">
        <f>'LS-1 RATE COMPARISON'!A3</f>
        <v>SAXE SUPPLEMENTAL TESTIMONY WORKPAPER #1 - LS-1 LED RATES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</row>
    <row r="4" spans="1:26" ht="12.75" customHeight="1">
      <c r="B4" s="293" t="s">
        <v>160</v>
      </c>
      <c r="C4" s="293"/>
      <c r="D4" s="293"/>
      <c r="E4" s="293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163"/>
      <c r="Z4" s="38"/>
    </row>
    <row r="5" spans="1:26" ht="12.75" customHeight="1">
      <c r="B5" s="293" t="s">
        <v>21</v>
      </c>
      <c r="C5" s="293"/>
      <c r="D5" s="293"/>
      <c r="E5" s="293"/>
      <c r="F5" s="288" t="s">
        <v>274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38"/>
    </row>
    <row r="6" spans="1:26" ht="12.75" customHeight="1">
      <c r="B6" s="292">
        <v>4165</v>
      </c>
      <c r="C6" s="292"/>
      <c r="D6" s="292"/>
      <c r="E6" s="292"/>
      <c r="I6" s="38"/>
      <c r="J6" s="82"/>
      <c r="K6" s="38"/>
      <c r="L6" s="39"/>
      <c r="M6" s="38"/>
      <c r="N6" s="38"/>
      <c r="O6" s="38"/>
      <c r="P6" s="38"/>
      <c r="Q6" s="38"/>
      <c r="X6" s="182"/>
      <c r="Y6" s="38"/>
      <c r="Z6" s="38"/>
    </row>
    <row r="7" spans="1:26" ht="12.75" customHeight="1">
      <c r="B7" s="293" t="s">
        <v>29</v>
      </c>
      <c r="C7" s="293"/>
      <c r="D7" s="293"/>
      <c r="E7" s="293"/>
      <c r="I7" s="251"/>
      <c r="J7" s="176"/>
      <c r="L7" s="81"/>
      <c r="M7" s="191" t="s">
        <v>30</v>
      </c>
      <c r="N7" s="191"/>
      <c r="O7" s="251"/>
      <c r="P7" s="191"/>
      <c r="Q7" s="177" t="s">
        <v>20</v>
      </c>
      <c r="X7" s="38"/>
      <c r="Y7" s="38"/>
      <c r="Z7" s="38"/>
    </row>
    <row r="8" spans="1:26" ht="12.75" customHeight="1">
      <c r="B8" s="292">
        <f>B6/12</f>
        <v>347.08333333333331</v>
      </c>
      <c r="C8" s="292"/>
      <c r="D8" s="292"/>
      <c r="E8" s="292"/>
      <c r="F8" s="38"/>
      <c r="G8" s="38"/>
      <c r="H8" s="38"/>
      <c r="I8" s="81" t="s">
        <v>155</v>
      </c>
      <c r="J8" s="178" t="s">
        <v>156</v>
      </c>
      <c r="K8" s="81" t="s">
        <v>33</v>
      </c>
      <c r="L8" s="81" t="s">
        <v>157</v>
      </c>
      <c r="M8" s="81" t="s">
        <v>34</v>
      </c>
      <c r="N8" s="81" t="s">
        <v>169</v>
      </c>
      <c r="O8" s="81" t="s">
        <v>104</v>
      </c>
      <c r="P8" s="81" t="s">
        <v>103</v>
      </c>
      <c r="Q8" s="177" t="s">
        <v>161</v>
      </c>
      <c r="R8" s="112" t="s">
        <v>136</v>
      </c>
      <c r="S8" s="112" t="s">
        <v>105</v>
      </c>
      <c r="T8" s="188" t="s">
        <v>106</v>
      </c>
      <c r="U8" s="112" t="s">
        <v>20</v>
      </c>
      <c r="V8" s="112"/>
      <c r="W8" s="40" t="s">
        <v>159</v>
      </c>
      <c r="X8" s="40"/>
      <c r="Y8" s="38"/>
      <c r="Z8" s="38"/>
    </row>
    <row r="9" spans="1:26">
      <c r="A9" s="192"/>
      <c r="B9" s="192"/>
      <c r="C9" s="192" t="s">
        <v>40</v>
      </c>
      <c r="D9" s="192"/>
      <c r="E9" s="192" t="s">
        <v>40</v>
      </c>
      <c r="F9" s="294" t="s">
        <v>113</v>
      </c>
      <c r="G9" s="294"/>
      <c r="H9" s="38"/>
      <c r="I9" s="81" t="s">
        <v>25</v>
      </c>
      <c r="J9" s="178" t="s">
        <v>25</v>
      </c>
      <c r="K9" s="81" t="s">
        <v>25</v>
      </c>
      <c r="L9" s="81" t="s">
        <v>25</v>
      </c>
      <c r="M9" s="81" t="s">
        <v>25</v>
      </c>
      <c r="N9" s="81" t="s">
        <v>25</v>
      </c>
      <c r="O9" s="81" t="s">
        <v>25</v>
      </c>
      <c r="P9" s="81" t="s">
        <v>25</v>
      </c>
      <c r="Q9" s="177" t="s">
        <v>25</v>
      </c>
      <c r="R9" s="191" t="s">
        <v>25</v>
      </c>
      <c r="S9" s="191" t="s">
        <v>25</v>
      </c>
      <c r="T9" s="189" t="s">
        <v>168</v>
      </c>
      <c r="U9" s="191" t="s">
        <v>25</v>
      </c>
      <c r="V9" s="191"/>
      <c r="W9" s="40" t="s">
        <v>115</v>
      </c>
      <c r="X9" s="40"/>
      <c r="Y9" s="38"/>
      <c r="Z9" s="38"/>
    </row>
    <row r="10" spans="1:26">
      <c r="A10" s="179" t="s">
        <v>1</v>
      </c>
      <c r="B10" s="179"/>
      <c r="C10" s="91" t="s">
        <v>42</v>
      </c>
      <c r="D10" s="92"/>
      <c r="E10" s="91" t="s">
        <v>42</v>
      </c>
      <c r="F10" s="40" t="s">
        <v>43</v>
      </c>
      <c r="G10" s="40" t="s">
        <v>44</v>
      </c>
      <c r="H10" s="38"/>
      <c r="I10" s="40" t="s">
        <v>45</v>
      </c>
      <c r="J10" s="93" t="s">
        <v>45</v>
      </c>
      <c r="K10" s="40" t="s">
        <v>45</v>
      </c>
      <c r="L10" s="40" t="s">
        <v>45</v>
      </c>
      <c r="M10" s="40" t="s">
        <v>45</v>
      </c>
      <c r="N10" s="40" t="s">
        <v>45</v>
      </c>
      <c r="O10" s="40" t="s">
        <v>45</v>
      </c>
      <c r="P10" s="40" t="s">
        <v>45</v>
      </c>
      <c r="Q10" s="40" t="s">
        <v>45</v>
      </c>
      <c r="R10" s="40" t="s">
        <v>45</v>
      </c>
      <c r="S10" s="40" t="s">
        <v>45</v>
      </c>
      <c r="T10" s="189" t="s">
        <v>45</v>
      </c>
      <c r="U10" s="40" t="s">
        <v>45</v>
      </c>
      <c r="V10" s="40"/>
      <c r="W10" s="40" t="s">
        <v>45</v>
      </c>
      <c r="X10" s="40"/>
      <c r="Y10" s="177" t="s">
        <v>1</v>
      </c>
      <c r="Z10" s="177"/>
    </row>
    <row r="11" spans="1:26">
      <c r="A11" s="175" t="s">
        <v>48</v>
      </c>
      <c r="B11" s="180"/>
      <c r="C11" s="94" t="s">
        <v>170</v>
      </c>
      <c r="D11" s="95"/>
      <c r="E11" s="94" t="s">
        <v>49</v>
      </c>
      <c r="F11" s="253" t="s">
        <v>114</v>
      </c>
      <c r="G11" s="96" t="s">
        <v>51</v>
      </c>
      <c r="H11" s="117"/>
      <c r="I11" s="41" t="s">
        <v>52</v>
      </c>
      <c r="J11" s="97" t="s">
        <v>53</v>
      </c>
      <c r="K11" s="41" t="s">
        <v>54</v>
      </c>
      <c r="L11" s="41" t="s">
        <v>55</v>
      </c>
      <c r="M11" s="41" t="s">
        <v>205</v>
      </c>
      <c r="N11" s="41" t="s">
        <v>158</v>
      </c>
      <c r="O11" s="41" t="s">
        <v>56</v>
      </c>
      <c r="P11" s="41" t="s">
        <v>57</v>
      </c>
      <c r="Q11" s="41" t="s">
        <v>58</v>
      </c>
      <c r="R11" s="191" t="s">
        <v>204</v>
      </c>
      <c r="S11" s="252" t="s">
        <v>59</v>
      </c>
      <c r="T11" s="181" t="s">
        <v>107</v>
      </c>
      <c r="U11" s="190" t="s">
        <v>108</v>
      </c>
      <c r="V11" s="252"/>
      <c r="W11" s="252" t="s">
        <v>109</v>
      </c>
      <c r="X11" s="114"/>
      <c r="Y11" s="253" t="s">
        <v>3</v>
      </c>
      <c r="Z11" s="116"/>
    </row>
    <row r="12" spans="1:26">
      <c r="A12" s="192"/>
      <c r="B12" s="192"/>
      <c r="C12" s="98"/>
      <c r="D12" s="55"/>
      <c r="E12" s="98"/>
      <c r="R12" s="121"/>
      <c r="S12" s="121"/>
      <c r="X12" s="66"/>
      <c r="Y12" s="38"/>
      <c r="Z12" s="38"/>
    </row>
    <row r="13" spans="1:26">
      <c r="A13" s="192">
        <f>A12+1</f>
        <v>1</v>
      </c>
      <c r="B13" s="192"/>
      <c r="C13" s="99"/>
      <c r="D13" s="99"/>
      <c r="E13" s="99"/>
      <c r="F13" s="281" t="s">
        <v>140</v>
      </c>
      <c r="H13" s="119"/>
      <c r="I13" s="106"/>
      <c r="J13" s="141"/>
      <c r="K13" s="106"/>
      <c r="L13" s="86"/>
      <c r="M13" s="86"/>
      <c r="N13" s="86"/>
      <c r="O13" s="86"/>
      <c r="P13" s="86"/>
      <c r="Q13" s="142"/>
      <c r="R13" s="128"/>
      <c r="S13" s="128"/>
      <c r="U13" s="105"/>
      <c r="V13" s="105"/>
      <c r="W13" s="120"/>
      <c r="X13" s="66"/>
      <c r="Y13" s="40">
        <f t="shared" ref="Y13:Y76" si="0">A13</f>
        <v>1</v>
      </c>
      <c r="Z13" s="40"/>
    </row>
    <row r="14" spans="1:26">
      <c r="A14" s="192">
        <f>A13+1</f>
        <v>2</v>
      </c>
      <c r="B14" s="192"/>
      <c r="C14" s="279">
        <v>0.192</v>
      </c>
      <c r="D14" s="280"/>
      <c r="E14" s="280">
        <v>67</v>
      </c>
      <c r="F14" s="218">
        <v>175</v>
      </c>
      <c r="G14" s="218">
        <v>7000</v>
      </c>
      <c r="H14" s="119"/>
      <c r="I14" s="219">
        <v>0.71</v>
      </c>
      <c r="J14" s="219">
        <v>11.74</v>
      </c>
      <c r="K14" s="219">
        <v>0.16</v>
      </c>
      <c r="L14" s="219">
        <v>0</v>
      </c>
      <c r="M14" s="219">
        <v>0</v>
      </c>
      <c r="N14" s="219">
        <v>0.56000000000000005</v>
      </c>
      <c r="O14" s="219">
        <v>0</v>
      </c>
      <c r="P14" s="219">
        <v>0</v>
      </c>
      <c r="Q14" s="105">
        <f>SUM(I14:P14)</f>
        <v>13.17</v>
      </c>
      <c r="R14" s="221">
        <v>0.3886</v>
      </c>
      <c r="S14" s="221">
        <v>4.3429399999999996</v>
      </c>
      <c r="T14" s="221">
        <v>-5.0600000000000003E-3</v>
      </c>
      <c r="U14" s="128">
        <f>ROUND(SUM(Q14,R14,T14,S14),5)</f>
        <v>17.89648</v>
      </c>
      <c r="V14" s="105"/>
      <c r="W14" s="221">
        <v>-4.6899999999999997E-3</v>
      </c>
      <c r="X14" s="66"/>
      <c r="Y14" s="40">
        <f t="shared" si="0"/>
        <v>2</v>
      </c>
      <c r="Z14" s="40"/>
    </row>
    <row r="15" spans="1:26">
      <c r="A15" s="192">
        <f t="shared" ref="A15:A78" si="1">A14+1</f>
        <v>3</v>
      </c>
      <c r="B15" s="192"/>
      <c r="C15" s="280"/>
      <c r="D15" s="280"/>
      <c r="E15" s="280"/>
      <c r="F15" s="282" t="s">
        <v>139</v>
      </c>
      <c r="G15" s="218"/>
      <c r="I15" s="218"/>
      <c r="J15" s="224"/>
      <c r="K15" s="218"/>
      <c r="L15" s="218"/>
      <c r="M15" s="225"/>
      <c r="N15" s="225"/>
      <c r="O15" s="225"/>
      <c r="P15" s="225"/>
      <c r="R15" s="226"/>
      <c r="S15" s="226"/>
      <c r="T15" s="227"/>
      <c r="U15" s="128"/>
      <c r="W15" s="227"/>
      <c r="X15" s="66"/>
      <c r="Y15" s="40">
        <f t="shared" si="0"/>
        <v>3</v>
      </c>
      <c r="Z15" s="40"/>
    </row>
    <row r="16" spans="1:26">
      <c r="A16" s="192">
        <f t="shared" si="1"/>
        <v>4</v>
      </c>
      <c r="B16" s="192"/>
      <c r="C16" s="279">
        <v>0.21</v>
      </c>
      <c r="D16" s="280"/>
      <c r="E16" s="280">
        <v>73</v>
      </c>
      <c r="F16" s="218">
        <v>175</v>
      </c>
      <c r="G16" s="218">
        <v>7000</v>
      </c>
      <c r="H16" s="119"/>
      <c r="I16" s="219">
        <v>0.78</v>
      </c>
      <c r="J16" s="219">
        <v>12.1</v>
      </c>
      <c r="K16" s="219">
        <v>0.18</v>
      </c>
      <c r="L16" s="219">
        <v>0</v>
      </c>
      <c r="M16" s="219">
        <v>0</v>
      </c>
      <c r="N16" s="219">
        <v>0.6</v>
      </c>
      <c r="O16" s="219">
        <v>0</v>
      </c>
      <c r="P16" s="219">
        <v>0</v>
      </c>
      <c r="Q16" s="105">
        <f>SUM(I16:P16)</f>
        <v>13.659999999999998</v>
      </c>
      <c r="R16" s="221">
        <v>0.4234</v>
      </c>
      <c r="S16" s="221">
        <v>4.7318600000000002</v>
      </c>
      <c r="T16" s="221">
        <v>-5.5100000000000001E-3</v>
      </c>
      <c r="U16" s="128">
        <f>ROUND(SUM(Q16,R16,T16,S16),5)</f>
        <v>18.809750000000001</v>
      </c>
      <c r="V16" s="105"/>
      <c r="W16" s="221">
        <v>-5.11E-3</v>
      </c>
      <c r="X16" s="66"/>
      <c r="Y16" s="40">
        <f t="shared" si="0"/>
        <v>4</v>
      </c>
      <c r="Z16" s="40"/>
    </row>
    <row r="17" spans="1:26">
      <c r="A17" s="192">
        <f t="shared" si="1"/>
        <v>5</v>
      </c>
      <c r="B17" s="192"/>
      <c r="C17" s="279">
        <v>0.46</v>
      </c>
      <c r="D17" s="280"/>
      <c r="E17" s="280">
        <v>160</v>
      </c>
      <c r="F17" s="218">
        <v>400</v>
      </c>
      <c r="G17" s="218">
        <v>20000</v>
      </c>
      <c r="H17" s="119"/>
      <c r="I17" s="219">
        <v>1.71</v>
      </c>
      <c r="J17" s="219">
        <v>19.97</v>
      </c>
      <c r="K17" s="219">
        <v>0.39</v>
      </c>
      <c r="L17" s="219">
        <v>0.01</v>
      </c>
      <c r="M17" s="219">
        <v>0.01</v>
      </c>
      <c r="N17" s="219">
        <v>1.33</v>
      </c>
      <c r="O17" s="219">
        <v>0.01</v>
      </c>
      <c r="P17" s="219">
        <v>0</v>
      </c>
      <c r="Q17" s="105">
        <f>SUM(I17:P17)</f>
        <v>23.430000000000003</v>
      </c>
      <c r="R17" s="221">
        <v>0.92800000000000005</v>
      </c>
      <c r="S17" s="221">
        <v>10.3712</v>
      </c>
      <c r="T17" s="221">
        <v>-1.208E-2</v>
      </c>
      <c r="U17" s="128">
        <f>ROUND(SUM(Q17,R17,T17,S17),5)</f>
        <v>34.717120000000001</v>
      </c>
      <c r="V17" s="105"/>
      <c r="W17" s="221">
        <v>-1.12E-2</v>
      </c>
      <c r="X17" s="66"/>
      <c r="Y17" s="40">
        <f t="shared" si="0"/>
        <v>5</v>
      </c>
      <c r="Z17" s="40"/>
    </row>
    <row r="18" spans="1:26">
      <c r="A18" s="192">
        <f t="shared" si="1"/>
        <v>6</v>
      </c>
      <c r="B18" s="192"/>
      <c r="C18" s="279"/>
      <c r="D18" s="280"/>
      <c r="E18" s="280"/>
      <c r="F18" s="282" t="s">
        <v>171</v>
      </c>
      <c r="G18" s="218"/>
      <c r="H18" s="118"/>
      <c r="I18" s="219"/>
      <c r="J18" s="219"/>
      <c r="K18" s="220"/>
      <c r="L18" s="223"/>
      <c r="M18" s="223"/>
      <c r="N18" s="223"/>
      <c r="O18" s="223"/>
      <c r="P18" s="223"/>
      <c r="Q18" s="105"/>
      <c r="R18" s="222"/>
      <c r="S18" s="222"/>
      <c r="T18" s="227"/>
      <c r="U18" s="128"/>
      <c r="V18" s="105"/>
      <c r="W18" s="227"/>
      <c r="X18" s="66"/>
      <c r="Y18" s="40">
        <f t="shared" si="0"/>
        <v>6</v>
      </c>
      <c r="Z18" s="40"/>
    </row>
    <row r="19" spans="1:26">
      <c r="A19" s="192">
        <f t="shared" si="1"/>
        <v>7</v>
      </c>
      <c r="B19" s="192"/>
      <c r="C19" s="279">
        <v>8.3000000000000004E-2</v>
      </c>
      <c r="D19" s="280"/>
      <c r="E19" s="280">
        <v>29</v>
      </c>
      <c r="F19" s="218">
        <v>70</v>
      </c>
      <c r="G19" s="218">
        <v>5800</v>
      </c>
      <c r="H19" s="119"/>
      <c r="I19" s="219">
        <v>0.31</v>
      </c>
      <c r="J19" s="219">
        <v>9.52</v>
      </c>
      <c r="K19" s="219">
        <v>7.0000000000000007E-2</v>
      </c>
      <c r="L19" s="219">
        <v>0</v>
      </c>
      <c r="M19" s="219">
        <v>0</v>
      </c>
      <c r="N19" s="219">
        <v>0.24</v>
      </c>
      <c r="O19" s="219">
        <v>0</v>
      </c>
      <c r="P19" s="219">
        <v>0</v>
      </c>
      <c r="Q19" s="105">
        <f>SUM(I19:P19)</f>
        <v>10.14</v>
      </c>
      <c r="R19" s="221">
        <v>0.16819999999999999</v>
      </c>
      <c r="S19" s="221">
        <v>1.87978</v>
      </c>
      <c r="T19" s="221">
        <v>-2.1900000000000001E-3</v>
      </c>
      <c r="U19" s="128">
        <f>ROUND(SUM(Q19,R19,T19,S19),5)</f>
        <v>12.185790000000001</v>
      </c>
      <c r="V19" s="105"/>
      <c r="W19" s="221">
        <v>-2.0300000000000001E-3</v>
      </c>
      <c r="X19" s="66"/>
      <c r="Y19" s="40">
        <f t="shared" si="0"/>
        <v>7</v>
      </c>
      <c r="Z19" s="40"/>
    </row>
    <row r="20" spans="1:26">
      <c r="A20" s="192">
        <f t="shared" si="1"/>
        <v>8</v>
      </c>
      <c r="B20" s="192"/>
      <c r="C20" s="279">
        <v>0.11700000000000001</v>
      </c>
      <c r="D20" s="280"/>
      <c r="E20" s="280">
        <v>41</v>
      </c>
      <c r="F20" s="218">
        <v>100</v>
      </c>
      <c r="G20" s="218">
        <v>9500</v>
      </c>
      <c r="H20" s="118"/>
      <c r="I20" s="219">
        <v>0.44</v>
      </c>
      <c r="J20" s="219">
        <v>10.39</v>
      </c>
      <c r="K20" s="219">
        <v>0.1</v>
      </c>
      <c r="L20" s="219">
        <v>0</v>
      </c>
      <c r="M20" s="219">
        <v>0</v>
      </c>
      <c r="N20" s="219">
        <v>0.34</v>
      </c>
      <c r="O20" s="219">
        <v>0</v>
      </c>
      <c r="P20" s="219">
        <v>0</v>
      </c>
      <c r="Q20" s="105">
        <f>SUM(I20:P20)</f>
        <v>11.27</v>
      </c>
      <c r="R20" s="221">
        <v>0.23780000000000001</v>
      </c>
      <c r="S20" s="221">
        <v>2.6576200000000001</v>
      </c>
      <c r="T20" s="221">
        <v>-3.0999999999999999E-3</v>
      </c>
      <c r="U20" s="128">
        <f>ROUND(SUM(Q20,R20,T20,S20),5)</f>
        <v>14.162319999999999</v>
      </c>
      <c r="V20" s="105"/>
      <c r="W20" s="221">
        <v>-2.8700000000000002E-3</v>
      </c>
      <c r="X20" s="66"/>
      <c r="Y20" s="40">
        <f t="shared" si="0"/>
        <v>8</v>
      </c>
      <c r="Z20" s="40"/>
    </row>
    <row r="21" spans="1:26">
      <c r="A21" s="192">
        <f t="shared" si="1"/>
        <v>9</v>
      </c>
      <c r="B21" s="192"/>
      <c r="C21" s="279">
        <v>0.17100000000000001</v>
      </c>
      <c r="D21" s="280"/>
      <c r="E21" s="280">
        <v>59</v>
      </c>
      <c r="F21" s="218">
        <v>150</v>
      </c>
      <c r="G21" s="218">
        <v>16000</v>
      </c>
      <c r="H21" s="118"/>
      <c r="I21" s="219">
        <v>0.63</v>
      </c>
      <c r="J21" s="219">
        <v>11.45</v>
      </c>
      <c r="K21" s="219">
        <v>0.14000000000000001</v>
      </c>
      <c r="L21" s="219">
        <v>0</v>
      </c>
      <c r="M21" s="219">
        <v>0</v>
      </c>
      <c r="N21" s="219">
        <v>0.49</v>
      </c>
      <c r="O21" s="219">
        <v>0</v>
      </c>
      <c r="P21" s="219">
        <v>0</v>
      </c>
      <c r="Q21" s="105">
        <f>SUM(I21:P21)</f>
        <v>12.71</v>
      </c>
      <c r="R21" s="221">
        <v>0.3422</v>
      </c>
      <c r="S21" s="221">
        <v>3.8243800000000001</v>
      </c>
      <c r="T21" s="221">
        <v>-4.45E-3</v>
      </c>
      <c r="U21" s="128">
        <f>ROUND(SUM(Q21,R21,T21,S21),5)</f>
        <v>16.872129999999999</v>
      </c>
      <c r="V21" s="105"/>
      <c r="W21" s="221">
        <v>-4.13E-3</v>
      </c>
      <c r="X21" s="66"/>
      <c r="Y21" s="40">
        <f t="shared" si="0"/>
        <v>9</v>
      </c>
      <c r="Z21" s="40"/>
    </row>
    <row r="22" spans="1:26">
      <c r="A22" s="192">
        <f t="shared" si="1"/>
        <v>10</v>
      </c>
      <c r="B22" s="192"/>
      <c r="C22" s="279"/>
      <c r="D22" s="280"/>
      <c r="E22" s="280"/>
      <c r="F22" s="282" t="s">
        <v>172</v>
      </c>
      <c r="G22" s="218"/>
      <c r="H22" s="118"/>
      <c r="I22" s="219"/>
      <c r="J22" s="219"/>
      <c r="K22" s="219"/>
      <c r="L22" s="219"/>
      <c r="M22" s="219"/>
      <c r="N22" s="219"/>
      <c r="O22" s="219"/>
      <c r="P22" s="219"/>
      <c r="Q22" s="105"/>
      <c r="R22" s="221"/>
      <c r="S22" s="221"/>
      <c r="T22" s="221"/>
      <c r="U22" s="128"/>
      <c r="V22" s="105"/>
      <c r="W22" s="221"/>
      <c r="X22" s="66"/>
      <c r="Y22" s="40">
        <f t="shared" si="0"/>
        <v>10</v>
      </c>
      <c r="Z22" s="40"/>
    </row>
    <row r="23" spans="1:26">
      <c r="A23" s="192">
        <f t="shared" si="1"/>
        <v>11</v>
      </c>
      <c r="B23" s="192"/>
      <c r="C23" s="279">
        <v>0.246</v>
      </c>
      <c r="D23" s="280"/>
      <c r="E23" s="280">
        <v>85</v>
      </c>
      <c r="F23" s="218">
        <v>200</v>
      </c>
      <c r="G23" s="218">
        <v>22000</v>
      </c>
      <c r="H23" s="118"/>
      <c r="I23" s="219">
        <v>0.91</v>
      </c>
      <c r="J23" s="219">
        <v>13.74</v>
      </c>
      <c r="K23" s="219">
        <v>0.21</v>
      </c>
      <c r="L23" s="219">
        <v>0</v>
      </c>
      <c r="M23" s="219">
        <v>0.01</v>
      </c>
      <c r="N23" s="219">
        <v>0.7</v>
      </c>
      <c r="O23" s="219">
        <v>0</v>
      </c>
      <c r="P23" s="219">
        <v>0</v>
      </c>
      <c r="Q23" s="105">
        <f>SUM(I23:P23)</f>
        <v>15.57</v>
      </c>
      <c r="R23" s="221">
        <v>0.49299999999999999</v>
      </c>
      <c r="S23" s="221">
        <v>5.5096999999999996</v>
      </c>
      <c r="T23" s="221">
        <v>-6.4200000000000004E-3</v>
      </c>
      <c r="U23" s="128">
        <f>ROUND(SUM(Q23,R23,T23,S23),5)</f>
        <v>21.566279999999999</v>
      </c>
      <c r="V23" s="105"/>
      <c r="W23" s="221">
        <v>-5.9500000000000004E-3</v>
      </c>
      <c r="X23" s="66"/>
      <c r="Y23" s="40">
        <f t="shared" si="0"/>
        <v>11</v>
      </c>
      <c r="Z23" s="40"/>
    </row>
    <row r="24" spans="1:26">
      <c r="A24" s="192">
        <f t="shared" si="1"/>
        <v>12</v>
      </c>
      <c r="B24" s="192"/>
      <c r="C24" s="279">
        <v>0.313</v>
      </c>
      <c r="D24" s="280"/>
      <c r="E24" s="280">
        <v>109</v>
      </c>
      <c r="F24" s="218">
        <v>250</v>
      </c>
      <c r="G24" s="218">
        <v>30000</v>
      </c>
      <c r="H24" s="118"/>
      <c r="I24" s="219">
        <v>1.1599999999999999</v>
      </c>
      <c r="J24" s="219">
        <v>15.71</v>
      </c>
      <c r="K24" s="219">
        <v>0.27</v>
      </c>
      <c r="L24" s="219">
        <v>0.01</v>
      </c>
      <c r="M24" s="219">
        <v>0.01</v>
      </c>
      <c r="N24" s="219">
        <v>0.9</v>
      </c>
      <c r="O24" s="219">
        <v>0</v>
      </c>
      <c r="P24" s="219">
        <v>0</v>
      </c>
      <c r="Q24" s="105">
        <f>SUM(I24:P24)</f>
        <v>18.060000000000002</v>
      </c>
      <c r="R24" s="221">
        <v>0.63219999999999998</v>
      </c>
      <c r="S24" s="221">
        <v>7.0653800000000002</v>
      </c>
      <c r="T24" s="221">
        <v>-8.2299999999999995E-3</v>
      </c>
      <c r="U24" s="128">
        <f>ROUND(SUM(Q24,R24,T24,S24),5)</f>
        <v>25.74935</v>
      </c>
      <c r="V24" s="105"/>
      <c r="W24" s="221">
        <v>-7.6299999999999996E-3</v>
      </c>
      <c r="X24" s="66"/>
      <c r="Y24" s="40">
        <f t="shared" si="0"/>
        <v>12</v>
      </c>
      <c r="Z24" s="40"/>
    </row>
    <row r="25" spans="1:26">
      <c r="A25" s="192">
        <f t="shared" si="1"/>
        <v>13</v>
      </c>
      <c r="B25" s="192"/>
      <c r="C25" s="279">
        <v>0.47599999999999998</v>
      </c>
      <c r="D25" s="280"/>
      <c r="E25" s="280">
        <v>165</v>
      </c>
      <c r="F25" s="218">
        <v>400</v>
      </c>
      <c r="G25" s="218">
        <v>50000</v>
      </c>
      <c r="H25" s="118"/>
      <c r="I25" s="219">
        <v>1.76</v>
      </c>
      <c r="J25" s="219">
        <v>18.670000000000002</v>
      </c>
      <c r="K25" s="219">
        <v>0.4</v>
      </c>
      <c r="L25" s="219">
        <v>0.01</v>
      </c>
      <c r="M25" s="219">
        <v>0.01</v>
      </c>
      <c r="N25" s="219">
        <v>1.37</v>
      </c>
      <c r="O25" s="219">
        <v>0.01</v>
      </c>
      <c r="P25" s="219">
        <v>0</v>
      </c>
      <c r="Q25" s="105">
        <f>SUM(I25:P25)</f>
        <v>22.230000000000008</v>
      </c>
      <c r="R25" s="221">
        <v>0.95699999999999996</v>
      </c>
      <c r="S25" s="221">
        <v>10.6953</v>
      </c>
      <c r="T25" s="221">
        <v>-1.2460000000000001E-2</v>
      </c>
      <c r="U25" s="128">
        <f>ROUND(SUM(Q25,R25,T25,S25),5)</f>
        <v>33.869840000000003</v>
      </c>
      <c r="V25" s="105"/>
      <c r="W25" s="221">
        <v>-1.155E-2</v>
      </c>
      <c r="X25" s="66"/>
      <c r="Y25" s="40">
        <f t="shared" si="0"/>
        <v>13</v>
      </c>
      <c r="Z25" s="40"/>
    </row>
    <row r="26" spans="1:26">
      <c r="A26" s="192">
        <f t="shared" si="1"/>
        <v>14</v>
      </c>
      <c r="B26" s="192"/>
      <c r="C26" s="279"/>
      <c r="D26" s="280"/>
      <c r="E26" s="280"/>
      <c r="F26" s="282" t="s">
        <v>173</v>
      </c>
      <c r="G26" s="218"/>
      <c r="H26" s="118"/>
      <c r="I26" s="219"/>
      <c r="J26" s="219"/>
      <c r="K26" s="219"/>
      <c r="L26" s="219"/>
      <c r="M26" s="219"/>
      <c r="N26" s="219"/>
      <c r="O26" s="219"/>
      <c r="P26" s="219"/>
      <c r="Q26" s="105"/>
      <c r="R26" s="221"/>
      <c r="S26" s="221"/>
      <c r="T26" s="221"/>
      <c r="U26" s="128"/>
      <c r="V26" s="105"/>
      <c r="W26" s="221"/>
      <c r="X26" s="66"/>
      <c r="Y26" s="40">
        <f t="shared" si="0"/>
        <v>14</v>
      </c>
      <c r="Z26" s="40"/>
    </row>
    <row r="27" spans="1:26">
      <c r="A27" s="192">
        <f t="shared" si="1"/>
        <v>15</v>
      </c>
      <c r="B27" s="192"/>
      <c r="C27" s="279">
        <v>8.3000000000000004E-2</v>
      </c>
      <c r="D27" s="280"/>
      <c r="E27" s="280">
        <v>29</v>
      </c>
      <c r="F27" s="218">
        <v>70</v>
      </c>
      <c r="G27" s="218">
        <v>5800</v>
      </c>
      <c r="H27" s="118"/>
      <c r="I27" s="219">
        <v>0.31</v>
      </c>
      <c r="J27" s="219">
        <v>9.66</v>
      </c>
      <c r="K27" s="219">
        <v>7.0000000000000007E-2</v>
      </c>
      <c r="L27" s="219">
        <v>0</v>
      </c>
      <c r="M27" s="219">
        <v>0</v>
      </c>
      <c r="N27" s="219">
        <v>0.24</v>
      </c>
      <c r="O27" s="219">
        <v>0</v>
      </c>
      <c r="P27" s="219">
        <v>0</v>
      </c>
      <c r="Q27" s="105">
        <f>SUM(I27:P27)</f>
        <v>10.280000000000001</v>
      </c>
      <c r="R27" s="221">
        <v>0.16819999999999999</v>
      </c>
      <c r="S27" s="221">
        <v>1.87978</v>
      </c>
      <c r="T27" s="221">
        <v>-2.1900000000000001E-3</v>
      </c>
      <c r="U27" s="128">
        <f>ROUND(SUM(Q27,R27,T27,S27),5)</f>
        <v>12.32579</v>
      </c>
      <c r="V27" s="105"/>
      <c r="W27" s="221">
        <v>-2.0300000000000001E-3</v>
      </c>
      <c r="X27" s="66"/>
      <c r="Y27" s="40">
        <f t="shared" si="0"/>
        <v>15</v>
      </c>
      <c r="Z27" s="40"/>
    </row>
    <row r="28" spans="1:26">
      <c r="A28" s="192">
        <f t="shared" si="1"/>
        <v>16</v>
      </c>
      <c r="B28" s="192"/>
      <c r="C28" s="279">
        <v>0.11700000000000001</v>
      </c>
      <c r="D28" s="280"/>
      <c r="E28" s="280">
        <v>41</v>
      </c>
      <c r="F28" s="218">
        <v>100</v>
      </c>
      <c r="G28" s="218">
        <v>9500</v>
      </c>
      <c r="H28" s="118"/>
      <c r="I28" s="219">
        <v>0.44</v>
      </c>
      <c r="J28" s="219">
        <v>10.59</v>
      </c>
      <c r="K28" s="219">
        <v>0.1</v>
      </c>
      <c r="L28" s="219">
        <v>0</v>
      </c>
      <c r="M28" s="219">
        <v>0</v>
      </c>
      <c r="N28" s="219">
        <v>0.34</v>
      </c>
      <c r="O28" s="219">
        <v>0</v>
      </c>
      <c r="P28" s="219">
        <v>0</v>
      </c>
      <c r="Q28" s="105">
        <f>SUM(I28:P28)</f>
        <v>11.469999999999999</v>
      </c>
      <c r="R28" s="221">
        <v>0.23780000000000001</v>
      </c>
      <c r="S28" s="221">
        <v>2.6576200000000001</v>
      </c>
      <c r="T28" s="221">
        <v>-3.0999999999999999E-3</v>
      </c>
      <c r="U28" s="128">
        <f>ROUND(SUM(Q28,R28,T28,S28),5)</f>
        <v>14.36232</v>
      </c>
      <c r="V28" s="105"/>
      <c r="W28" s="221">
        <v>-2.8700000000000002E-3</v>
      </c>
      <c r="X28" s="66"/>
      <c r="Y28" s="40">
        <f t="shared" si="0"/>
        <v>16</v>
      </c>
      <c r="Z28" s="40"/>
    </row>
    <row r="29" spans="1:26">
      <c r="A29" s="192">
        <f t="shared" si="1"/>
        <v>17</v>
      </c>
      <c r="B29" s="192"/>
      <c r="C29" s="279">
        <v>0.17100000000000001</v>
      </c>
      <c r="D29" s="280"/>
      <c r="E29" s="280">
        <v>59</v>
      </c>
      <c r="F29" s="218">
        <v>150</v>
      </c>
      <c r="G29" s="218">
        <v>16000</v>
      </c>
      <c r="H29" s="118"/>
      <c r="I29" s="219">
        <v>0.63</v>
      </c>
      <c r="J29" s="219">
        <v>11.51</v>
      </c>
      <c r="K29" s="219">
        <v>0.14000000000000001</v>
      </c>
      <c r="L29" s="219">
        <v>0</v>
      </c>
      <c r="M29" s="219">
        <v>0</v>
      </c>
      <c r="N29" s="219">
        <v>0.49</v>
      </c>
      <c r="O29" s="219">
        <v>0</v>
      </c>
      <c r="P29" s="219">
        <v>0</v>
      </c>
      <c r="Q29" s="105">
        <f>SUM(I29:P29)</f>
        <v>12.770000000000001</v>
      </c>
      <c r="R29" s="221">
        <v>0.3422</v>
      </c>
      <c r="S29" s="221">
        <v>3.8243800000000001</v>
      </c>
      <c r="T29" s="221">
        <v>-4.45E-3</v>
      </c>
      <c r="U29" s="128">
        <f>ROUND(SUM(Q29,R29,T29,S29),5)</f>
        <v>16.932130000000001</v>
      </c>
      <c r="V29" s="105"/>
      <c r="W29" s="221">
        <v>-4.13E-3</v>
      </c>
      <c r="X29" s="66"/>
      <c r="Y29" s="40">
        <f t="shared" si="0"/>
        <v>17</v>
      </c>
      <c r="Z29" s="40"/>
    </row>
    <row r="30" spans="1:26">
      <c r="A30" s="192">
        <f t="shared" si="1"/>
        <v>18</v>
      </c>
      <c r="B30" s="192"/>
      <c r="C30" s="279"/>
      <c r="D30" s="280"/>
      <c r="E30" s="280"/>
      <c r="F30" s="282" t="s">
        <v>174</v>
      </c>
      <c r="G30" s="218"/>
      <c r="H30" s="118"/>
      <c r="I30" s="219"/>
      <c r="J30" s="219"/>
      <c r="K30" s="219"/>
      <c r="L30" s="219"/>
      <c r="M30" s="219"/>
      <c r="N30" s="219"/>
      <c r="O30" s="219"/>
      <c r="P30" s="219"/>
      <c r="Q30" s="105"/>
      <c r="R30" s="221"/>
      <c r="S30" s="221"/>
      <c r="T30" s="221"/>
      <c r="U30" s="128"/>
      <c r="V30" s="105"/>
      <c r="W30" s="221"/>
      <c r="X30" s="66"/>
      <c r="Y30" s="40">
        <f t="shared" si="0"/>
        <v>18</v>
      </c>
      <c r="Z30" s="40"/>
    </row>
    <row r="31" spans="1:26">
      <c r="A31" s="192">
        <f t="shared" si="1"/>
        <v>19</v>
      </c>
      <c r="B31" s="192"/>
      <c r="C31" s="279">
        <v>0.246</v>
      </c>
      <c r="D31" s="280"/>
      <c r="E31" s="280">
        <v>85</v>
      </c>
      <c r="F31" s="218">
        <v>200</v>
      </c>
      <c r="G31" s="218">
        <v>22000</v>
      </c>
      <c r="H31" s="118"/>
      <c r="I31" s="219">
        <v>0.91</v>
      </c>
      <c r="J31" s="219">
        <v>13.78</v>
      </c>
      <c r="K31" s="219">
        <v>0.21</v>
      </c>
      <c r="L31" s="219">
        <v>0</v>
      </c>
      <c r="M31" s="219">
        <v>0.01</v>
      </c>
      <c r="N31" s="219">
        <v>0.7</v>
      </c>
      <c r="O31" s="219">
        <v>0</v>
      </c>
      <c r="P31" s="219">
        <v>0</v>
      </c>
      <c r="Q31" s="105">
        <f>SUM(I31:P31)</f>
        <v>15.61</v>
      </c>
      <c r="R31" s="221">
        <v>0.49299999999999999</v>
      </c>
      <c r="S31" s="221">
        <v>5.5096999999999996</v>
      </c>
      <c r="T31" s="221">
        <v>-6.4200000000000004E-3</v>
      </c>
      <c r="U31" s="128">
        <f>ROUND(SUM(Q31,R31,T31,S31),5)</f>
        <v>21.606280000000002</v>
      </c>
      <c r="V31" s="105"/>
      <c r="W31" s="221">
        <v>-5.9500000000000004E-3</v>
      </c>
      <c r="X31" s="66"/>
      <c r="Y31" s="40">
        <f t="shared" si="0"/>
        <v>19</v>
      </c>
      <c r="Z31" s="40"/>
    </row>
    <row r="32" spans="1:26">
      <c r="A32" s="192">
        <f t="shared" si="1"/>
        <v>20</v>
      </c>
      <c r="B32" s="192"/>
      <c r="C32" s="279">
        <v>0.313</v>
      </c>
      <c r="D32" s="280"/>
      <c r="E32" s="280">
        <v>109</v>
      </c>
      <c r="F32" s="218">
        <v>250</v>
      </c>
      <c r="G32" s="218">
        <v>30000</v>
      </c>
      <c r="H32" s="118"/>
      <c r="I32" s="219">
        <v>1.1599999999999999</v>
      </c>
      <c r="J32" s="219">
        <v>15.76</v>
      </c>
      <c r="K32" s="219">
        <v>0.27</v>
      </c>
      <c r="L32" s="219">
        <v>0.01</v>
      </c>
      <c r="M32" s="219">
        <v>0.01</v>
      </c>
      <c r="N32" s="219">
        <v>0.9</v>
      </c>
      <c r="O32" s="219">
        <v>0</v>
      </c>
      <c r="P32" s="219">
        <v>0</v>
      </c>
      <c r="Q32" s="105">
        <f>SUM(I32:P32)</f>
        <v>18.11</v>
      </c>
      <c r="R32" s="221">
        <v>0.63219999999999998</v>
      </c>
      <c r="S32" s="221">
        <v>7.0653800000000002</v>
      </c>
      <c r="T32" s="221">
        <v>-8.2299999999999995E-3</v>
      </c>
      <c r="U32" s="128">
        <f>ROUND(SUM(Q32,R32,T32,S32),5)</f>
        <v>25.79935</v>
      </c>
      <c r="V32" s="105"/>
      <c r="W32" s="221">
        <v>-7.6299999999999996E-3</v>
      </c>
      <c r="X32" s="66"/>
      <c r="Y32" s="40">
        <f t="shared" si="0"/>
        <v>20</v>
      </c>
      <c r="Z32" s="40"/>
    </row>
    <row r="33" spans="1:26">
      <c r="A33" s="192">
        <f t="shared" si="1"/>
        <v>21</v>
      </c>
      <c r="B33" s="192"/>
      <c r="C33" s="279">
        <v>0.47599999999999998</v>
      </c>
      <c r="D33" s="280"/>
      <c r="E33" s="280">
        <v>165</v>
      </c>
      <c r="F33" s="218">
        <v>400</v>
      </c>
      <c r="G33" s="218">
        <v>50000</v>
      </c>
      <c r="H33" s="118"/>
      <c r="I33" s="219">
        <v>1.76</v>
      </c>
      <c r="J33" s="219">
        <v>18.61</v>
      </c>
      <c r="K33" s="219">
        <v>0.4</v>
      </c>
      <c r="L33" s="219">
        <v>0.01</v>
      </c>
      <c r="M33" s="219">
        <v>0.01</v>
      </c>
      <c r="N33" s="219">
        <v>1.37</v>
      </c>
      <c r="O33" s="219">
        <v>0.01</v>
      </c>
      <c r="P33" s="219">
        <v>0</v>
      </c>
      <c r="Q33" s="105">
        <f>SUM(I33:P33)</f>
        <v>22.170000000000005</v>
      </c>
      <c r="R33" s="221">
        <v>0.95699999999999996</v>
      </c>
      <c r="S33" s="221">
        <v>10.6953</v>
      </c>
      <c r="T33" s="221">
        <v>-1.2460000000000001E-2</v>
      </c>
      <c r="U33" s="128">
        <f>ROUND(SUM(Q33,R33,T33,S33),5)</f>
        <v>33.809840000000001</v>
      </c>
      <c r="V33" s="105"/>
      <c r="W33" s="221">
        <v>-1.155E-2</v>
      </c>
      <c r="X33" s="66"/>
      <c r="Y33" s="40">
        <f t="shared" si="0"/>
        <v>21</v>
      </c>
      <c r="Z33" s="40"/>
    </row>
    <row r="34" spans="1:26">
      <c r="A34" s="192">
        <f t="shared" si="1"/>
        <v>22</v>
      </c>
      <c r="B34" s="192"/>
      <c r="C34" s="279"/>
      <c r="D34" s="280"/>
      <c r="E34" s="280"/>
      <c r="F34" s="282" t="s">
        <v>175</v>
      </c>
      <c r="G34" s="218"/>
      <c r="H34" s="118"/>
      <c r="I34" s="219"/>
      <c r="J34" s="219"/>
      <c r="K34" s="219"/>
      <c r="L34" s="219"/>
      <c r="M34" s="219"/>
      <c r="N34" s="219"/>
      <c r="O34" s="219"/>
      <c r="P34" s="219"/>
      <c r="Q34" s="105"/>
      <c r="R34" s="221"/>
      <c r="S34" s="221"/>
      <c r="T34" s="221"/>
      <c r="U34" s="128"/>
      <c r="V34" s="105"/>
      <c r="W34" s="221"/>
      <c r="X34" s="66"/>
      <c r="Y34" s="40">
        <f t="shared" si="0"/>
        <v>22</v>
      </c>
      <c r="Z34" s="40"/>
    </row>
    <row r="35" spans="1:26">
      <c r="A35" s="192">
        <f t="shared" si="1"/>
        <v>23</v>
      </c>
      <c r="B35" s="192"/>
      <c r="C35" s="279">
        <v>8.3000000000000004E-2</v>
      </c>
      <c r="D35" s="280"/>
      <c r="E35" s="280">
        <v>29</v>
      </c>
      <c r="F35" s="218">
        <v>70</v>
      </c>
      <c r="G35" s="218">
        <v>5800</v>
      </c>
      <c r="H35" s="118"/>
      <c r="I35" s="219">
        <v>0.31</v>
      </c>
      <c r="J35" s="219">
        <v>8.51</v>
      </c>
      <c r="K35" s="219">
        <v>7.0000000000000007E-2</v>
      </c>
      <c r="L35" s="219">
        <v>0</v>
      </c>
      <c r="M35" s="219">
        <v>0</v>
      </c>
      <c r="N35" s="219">
        <v>0.24</v>
      </c>
      <c r="O35" s="219">
        <v>0</v>
      </c>
      <c r="P35" s="219">
        <v>0</v>
      </c>
      <c r="Q35" s="105">
        <f>SUM(I35:P35)</f>
        <v>9.1300000000000008</v>
      </c>
      <c r="R35" s="221">
        <v>0.16819999999999999</v>
      </c>
      <c r="S35" s="221">
        <v>1.87978</v>
      </c>
      <c r="T35" s="221">
        <v>-2.1900000000000001E-3</v>
      </c>
      <c r="U35" s="128">
        <f>ROUND(SUM(Q35,R35,T35,S35),5)</f>
        <v>11.175789999999999</v>
      </c>
      <c r="V35" s="105"/>
      <c r="W35" s="221">
        <v>-2.0300000000000001E-3</v>
      </c>
      <c r="X35" s="66"/>
      <c r="Y35" s="40">
        <f t="shared" si="0"/>
        <v>23</v>
      </c>
      <c r="Z35" s="40"/>
    </row>
    <row r="36" spans="1:26">
      <c r="A36" s="192">
        <f t="shared" si="1"/>
        <v>24</v>
      </c>
      <c r="B36" s="192"/>
      <c r="C36" s="279">
        <v>0.11700000000000001</v>
      </c>
      <c r="D36" s="280"/>
      <c r="E36" s="280">
        <v>41</v>
      </c>
      <c r="F36" s="218">
        <v>100</v>
      </c>
      <c r="G36" s="218">
        <v>9500</v>
      </c>
      <c r="H36" s="118"/>
      <c r="I36" s="219">
        <v>0.44</v>
      </c>
      <c r="J36" s="219">
        <v>9.41</v>
      </c>
      <c r="K36" s="219">
        <v>0.1</v>
      </c>
      <c r="L36" s="219">
        <v>0</v>
      </c>
      <c r="M36" s="219">
        <v>0</v>
      </c>
      <c r="N36" s="219">
        <v>0.34</v>
      </c>
      <c r="O36" s="219">
        <v>0</v>
      </c>
      <c r="P36" s="219">
        <v>0</v>
      </c>
      <c r="Q36" s="105">
        <f>SUM(I36:P36)</f>
        <v>10.29</v>
      </c>
      <c r="R36" s="221">
        <v>0.23780000000000001</v>
      </c>
      <c r="S36" s="221">
        <v>2.6576200000000001</v>
      </c>
      <c r="T36" s="221">
        <v>-3.0999999999999999E-3</v>
      </c>
      <c r="U36" s="128">
        <f>ROUND(SUM(Q36,R36,T36,S36),5)</f>
        <v>13.182320000000001</v>
      </c>
      <c r="V36" s="105"/>
      <c r="W36" s="221">
        <v>-2.8700000000000002E-3</v>
      </c>
      <c r="X36" s="66"/>
      <c r="Y36" s="40">
        <f t="shared" si="0"/>
        <v>24</v>
      </c>
      <c r="Z36" s="40"/>
    </row>
    <row r="37" spans="1:26">
      <c r="A37" s="192">
        <f t="shared" si="1"/>
        <v>25</v>
      </c>
      <c r="B37" s="192"/>
      <c r="C37" s="279">
        <v>0.17100000000000001</v>
      </c>
      <c r="D37" s="280"/>
      <c r="E37" s="280">
        <v>59</v>
      </c>
      <c r="F37" s="218">
        <v>150</v>
      </c>
      <c r="G37" s="218">
        <v>16000</v>
      </c>
      <c r="H37" s="118"/>
      <c r="I37" s="219">
        <v>0.63</v>
      </c>
      <c r="J37" s="219">
        <v>10.44</v>
      </c>
      <c r="K37" s="219">
        <v>0.14000000000000001</v>
      </c>
      <c r="L37" s="219">
        <v>0</v>
      </c>
      <c r="M37" s="219">
        <v>0</v>
      </c>
      <c r="N37" s="219">
        <v>0.49</v>
      </c>
      <c r="O37" s="219">
        <v>0</v>
      </c>
      <c r="P37" s="219">
        <v>0</v>
      </c>
      <c r="Q37" s="105">
        <f>SUM(I37:P37)</f>
        <v>11.700000000000001</v>
      </c>
      <c r="R37" s="221">
        <v>0.3422</v>
      </c>
      <c r="S37" s="221">
        <v>3.8243800000000001</v>
      </c>
      <c r="T37" s="221">
        <v>-4.45E-3</v>
      </c>
      <c r="U37" s="128">
        <f>ROUND(SUM(Q37,R37,T37,S37),5)</f>
        <v>15.862130000000001</v>
      </c>
      <c r="V37" s="105"/>
      <c r="W37" s="221">
        <v>-4.13E-3</v>
      </c>
      <c r="X37" s="66"/>
      <c r="Y37" s="40">
        <f t="shared" si="0"/>
        <v>25</v>
      </c>
      <c r="Z37" s="40"/>
    </row>
    <row r="38" spans="1:26">
      <c r="A38" s="192">
        <f t="shared" si="1"/>
        <v>26</v>
      </c>
      <c r="B38" s="192"/>
      <c r="C38" s="279"/>
      <c r="D38" s="280"/>
      <c r="E38" s="280"/>
      <c r="F38" s="282" t="s">
        <v>176</v>
      </c>
      <c r="G38" s="218"/>
      <c r="H38" s="118"/>
      <c r="I38" s="219"/>
      <c r="J38" s="219"/>
      <c r="K38" s="219"/>
      <c r="L38" s="219"/>
      <c r="M38" s="219"/>
      <c r="N38" s="219"/>
      <c r="O38" s="219"/>
      <c r="P38" s="219"/>
      <c r="Q38" s="105"/>
      <c r="R38" s="221"/>
      <c r="S38" s="221"/>
      <c r="T38" s="221"/>
      <c r="U38" s="128"/>
      <c r="V38" s="105"/>
      <c r="W38" s="221"/>
      <c r="X38" s="66"/>
      <c r="Y38" s="40">
        <f t="shared" si="0"/>
        <v>26</v>
      </c>
      <c r="Z38" s="40"/>
    </row>
    <row r="39" spans="1:26">
      <c r="A39" s="192">
        <f t="shared" si="1"/>
        <v>27</v>
      </c>
      <c r="B39" s="192"/>
      <c r="C39" s="279">
        <v>0.246</v>
      </c>
      <c r="D39" s="280"/>
      <c r="E39" s="280">
        <v>85</v>
      </c>
      <c r="F39" s="218">
        <v>200</v>
      </c>
      <c r="G39" s="218">
        <v>22000</v>
      </c>
      <c r="H39" s="118"/>
      <c r="I39" s="219">
        <v>0.91</v>
      </c>
      <c r="J39" s="219">
        <v>12.73</v>
      </c>
      <c r="K39" s="219">
        <v>0.21</v>
      </c>
      <c r="L39" s="219">
        <v>0</v>
      </c>
      <c r="M39" s="219">
        <v>0.01</v>
      </c>
      <c r="N39" s="219">
        <v>0.7</v>
      </c>
      <c r="O39" s="219">
        <v>0</v>
      </c>
      <c r="P39" s="219">
        <v>0</v>
      </c>
      <c r="Q39" s="105">
        <f>SUM(I39:P39)</f>
        <v>14.56</v>
      </c>
      <c r="R39" s="221">
        <v>0.49299999999999999</v>
      </c>
      <c r="S39" s="221">
        <v>5.5096999999999996</v>
      </c>
      <c r="T39" s="221">
        <v>-6.4200000000000004E-3</v>
      </c>
      <c r="U39" s="128">
        <f>ROUND(SUM(Q39,R39,T39,S39),5)</f>
        <v>20.556280000000001</v>
      </c>
      <c r="V39" s="105"/>
      <c r="W39" s="221">
        <v>-5.9500000000000004E-3</v>
      </c>
      <c r="X39" s="66"/>
      <c r="Y39" s="40">
        <f t="shared" si="0"/>
        <v>27</v>
      </c>
      <c r="Z39" s="40"/>
    </row>
    <row r="40" spans="1:26">
      <c r="A40" s="192">
        <f t="shared" si="1"/>
        <v>28</v>
      </c>
      <c r="B40" s="192"/>
      <c r="C40" s="279">
        <v>0.313</v>
      </c>
      <c r="D40" s="280"/>
      <c r="E40" s="280">
        <v>109</v>
      </c>
      <c r="F40" s="218">
        <v>250</v>
      </c>
      <c r="G40" s="218">
        <v>30000</v>
      </c>
      <c r="H40" s="118"/>
      <c r="I40" s="219">
        <v>1.1599999999999999</v>
      </c>
      <c r="J40" s="219">
        <v>14.79</v>
      </c>
      <c r="K40" s="219">
        <v>0.27</v>
      </c>
      <c r="L40" s="219">
        <v>0.01</v>
      </c>
      <c r="M40" s="219">
        <v>0.01</v>
      </c>
      <c r="N40" s="219">
        <v>0.9</v>
      </c>
      <c r="O40" s="219">
        <v>0</v>
      </c>
      <c r="P40" s="219">
        <v>0</v>
      </c>
      <c r="Q40" s="105">
        <f>SUM(I40:P40)</f>
        <v>17.14</v>
      </c>
      <c r="R40" s="221">
        <v>0.63219999999999998</v>
      </c>
      <c r="S40" s="221">
        <v>7.0653800000000002</v>
      </c>
      <c r="T40" s="221">
        <v>-8.2299999999999995E-3</v>
      </c>
      <c r="U40" s="128">
        <f>ROUND(SUM(Q40,R40,T40,S40),5)</f>
        <v>24.829350000000002</v>
      </c>
      <c r="V40" s="105"/>
      <c r="W40" s="221">
        <v>-7.6299999999999996E-3</v>
      </c>
      <c r="X40" s="66"/>
      <c r="Y40" s="40">
        <f t="shared" si="0"/>
        <v>28</v>
      </c>
      <c r="Z40" s="40"/>
    </row>
    <row r="41" spans="1:26">
      <c r="A41" s="192">
        <f t="shared" si="1"/>
        <v>29</v>
      </c>
      <c r="B41" s="192"/>
      <c r="C41" s="279">
        <v>0.47599999999999998</v>
      </c>
      <c r="D41" s="280"/>
      <c r="E41" s="280">
        <v>165</v>
      </c>
      <c r="F41" s="218">
        <v>400</v>
      </c>
      <c r="G41" s="218">
        <v>50000</v>
      </c>
      <c r="H41" s="118"/>
      <c r="I41" s="219">
        <v>1.76</v>
      </c>
      <c r="J41" s="219">
        <v>17.66</v>
      </c>
      <c r="K41" s="219">
        <v>0.4</v>
      </c>
      <c r="L41" s="219">
        <v>0.01</v>
      </c>
      <c r="M41" s="219">
        <v>0.01</v>
      </c>
      <c r="N41" s="219">
        <v>1.37</v>
      </c>
      <c r="O41" s="219">
        <v>0.01</v>
      </c>
      <c r="P41" s="219">
        <v>0</v>
      </c>
      <c r="Q41" s="105">
        <f>SUM(I41:P41)</f>
        <v>21.220000000000006</v>
      </c>
      <c r="R41" s="221">
        <v>0.95699999999999996</v>
      </c>
      <c r="S41" s="221">
        <v>10.6953</v>
      </c>
      <c r="T41" s="221">
        <v>-1.2460000000000001E-2</v>
      </c>
      <c r="U41" s="128">
        <f>ROUND(SUM(Q41,R41,T41,S41),5)</f>
        <v>32.859839999999998</v>
      </c>
      <c r="V41" s="105"/>
      <c r="W41" s="221">
        <v>-1.155E-2</v>
      </c>
      <c r="X41" s="66"/>
      <c r="Y41" s="40">
        <f t="shared" si="0"/>
        <v>29</v>
      </c>
      <c r="Z41" s="40"/>
    </row>
    <row r="42" spans="1:26">
      <c r="A42" s="192">
        <f t="shared" si="1"/>
        <v>30</v>
      </c>
      <c r="B42" s="192"/>
      <c r="C42" s="279"/>
      <c r="D42" s="280"/>
      <c r="E42" s="280"/>
      <c r="F42" s="282" t="s">
        <v>177</v>
      </c>
      <c r="G42" s="218"/>
      <c r="H42" s="118"/>
      <c r="I42" s="219"/>
      <c r="J42" s="219"/>
      <c r="K42" s="219"/>
      <c r="L42" s="219"/>
      <c r="M42" s="219"/>
      <c r="N42" s="219"/>
      <c r="O42" s="219"/>
      <c r="P42" s="219"/>
      <c r="Q42" s="105"/>
      <c r="R42" s="221"/>
      <c r="S42" s="221"/>
      <c r="T42" s="221"/>
      <c r="U42" s="128"/>
      <c r="V42" s="105"/>
      <c r="W42" s="221"/>
      <c r="X42" s="66"/>
      <c r="Y42" s="40">
        <f t="shared" si="0"/>
        <v>30</v>
      </c>
      <c r="Z42" s="40"/>
    </row>
    <row r="43" spans="1:26">
      <c r="A43" s="192">
        <f t="shared" si="1"/>
        <v>31</v>
      </c>
      <c r="B43" s="192"/>
      <c r="C43" s="279">
        <v>8.3000000000000004E-2</v>
      </c>
      <c r="D43" s="280"/>
      <c r="E43" s="280">
        <v>29</v>
      </c>
      <c r="F43" s="218">
        <v>70</v>
      </c>
      <c r="G43" s="218">
        <v>5800</v>
      </c>
      <c r="H43" s="118"/>
      <c r="I43" s="219">
        <v>0.31</v>
      </c>
      <c r="J43" s="219">
        <v>14.35</v>
      </c>
      <c r="K43" s="219">
        <v>7.0000000000000007E-2</v>
      </c>
      <c r="L43" s="219">
        <v>0</v>
      </c>
      <c r="M43" s="219">
        <v>0</v>
      </c>
      <c r="N43" s="219">
        <v>0.24</v>
      </c>
      <c r="O43" s="219">
        <v>0</v>
      </c>
      <c r="P43" s="219">
        <v>0</v>
      </c>
      <c r="Q43" s="105">
        <f>SUM(I43:P43)</f>
        <v>14.97</v>
      </c>
      <c r="R43" s="221">
        <v>0.16819999999999999</v>
      </c>
      <c r="S43" s="221">
        <v>1.87978</v>
      </c>
      <c r="T43" s="221">
        <v>-2.1900000000000001E-3</v>
      </c>
      <c r="U43" s="128">
        <f>ROUND(SUM(Q43,R43,T43,S43),5)</f>
        <v>17.015789999999999</v>
      </c>
      <c r="V43" s="105"/>
      <c r="W43" s="221">
        <v>-2.0300000000000001E-3</v>
      </c>
      <c r="X43" s="66"/>
      <c r="Y43" s="40">
        <f t="shared" si="0"/>
        <v>31</v>
      </c>
      <c r="Z43" s="40"/>
    </row>
    <row r="44" spans="1:26">
      <c r="A44" s="192">
        <f t="shared" si="1"/>
        <v>32</v>
      </c>
      <c r="B44" s="192"/>
      <c r="C44" s="279">
        <v>0.11700000000000001</v>
      </c>
      <c r="D44" s="280"/>
      <c r="E44" s="280">
        <v>41</v>
      </c>
      <c r="F44" s="218">
        <v>100</v>
      </c>
      <c r="G44" s="218">
        <v>9500</v>
      </c>
      <c r="H44" s="118"/>
      <c r="I44" s="219">
        <v>0.44</v>
      </c>
      <c r="J44" s="219">
        <v>15.1</v>
      </c>
      <c r="K44" s="219">
        <v>0.1</v>
      </c>
      <c r="L44" s="219">
        <v>0</v>
      </c>
      <c r="M44" s="219">
        <v>0</v>
      </c>
      <c r="N44" s="219">
        <v>0.34</v>
      </c>
      <c r="O44" s="219">
        <v>0</v>
      </c>
      <c r="P44" s="219">
        <v>0</v>
      </c>
      <c r="Q44" s="105">
        <f>SUM(I44:P44)</f>
        <v>15.979999999999999</v>
      </c>
      <c r="R44" s="221">
        <v>0.23780000000000001</v>
      </c>
      <c r="S44" s="221">
        <v>2.6576200000000001</v>
      </c>
      <c r="T44" s="221">
        <v>-3.0999999999999999E-3</v>
      </c>
      <c r="U44" s="128">
        <f>ROUND(SUM(Q44,R44,T44,S44),5)</f>
        <v>18.872319999999998</v>
      </c>
      <c r="V44" s="105"/>
      <c r="W44" s="221">
        <v>-2.8700000000000002E-3</v>
      </c>
      <c r="X44" s="66"/>
      <c r="Y44" s="40">
        <f t="shared" si="0"/>
        <v>32</v>
      </c>
      <c r="Z44" s="40"/>
    </row>
    <row r="45" spans="1:26">
      <c r="A45" s="192">
        <f t="shared" si="1"/>
        <v>33</v>
      </c>
      <c r="B45" s="192"/>
      <c r="C45" s="279">
        <v>0.17100000000000001</v>
      </c>
      <c r="D45" s="280"/>
      <c r="E45" s="280">
        <v>59</v>
      </c>
      <c r="F45" s="218">
        <v>150</v>
      </c>
      <c r="G45" s="218">
        <v>16000</v>
      </c>
      <c r="H45" s="118"/>
      <c r="I45" s="219">
        <v>0.63</v>
      </c>
      <c r="J45" s="219">
        <v>16.05</v>
      </c>
      <c r="K45" s="219">
        <v>0.14000000000000001</v>
      </c>
      <c r="L45" s="219">
        <v>0</v>
      </c>
      <c r="M45" s="219">
        <v>0</v>
      </c>
      <c r="N45" s="219">
        <v>0.49</v>
      </c>
      <c r="O45" s="219">
        <v>0</v>
      </c>
      <c r="P45" s="219">
        <v>0</v>
      </c>
      <c r="Q45" s="105">
        <f>SUM(I45:P45)</f>
        <v>17.309999999999999</v>
      </c>
      <c r="R45" s="221">
        <v>0.3422</v>
      </c>
      <c r="S45" s="221">
        <v>3.8243800000000001</v>
      </c>
      <c r="T45" s="221">
        <v>-4.45E-3</v>
      </c>
      <c r="U45" s="128">
        <f>ROUND(SUM(Q45,R45,T45,S45),5)</f>
        <v>21.47213</v>
      </c>
      <c r="V45" s="105"/>
      <c r="W45" s="221">
        <v>-4.13E-3</v>
      </c>
      <c r="X45" s="66"/>
      <c r="Y45" s="40">
        <f t="shared" si="0"/>
        <v>33</v>
      </c>
      <c r="Z45" s="40"/>
    </row>
    <row r="46" spans="1:26">
      <c r="A46" s="192">
        <f t="shared" si="1"/>
        <v>34</v>
      </c>
      <c r="B46" s="192"/>
      <c r="C46" s="279"/>
      <c r="D46" s="280"/>
      <c r="E46" s="280"/>
      <c r="F46" s="282" t="s">
        <v>178</v>
      </c>
      <c r="G46" s="218"/>
      <c r="H46" s="118"/>
      <c r="I46" s="219"/>
      <c r="J46" s="219"/>
      <c r="K46" s="219"/>
      <c r="L46" s="219"/>
      <c r="M46" s="219"/>
      <c r="N46" s="219"/>
      <c r="O46" s="219"/>
      <c r="P46" s="219"/>
      <c r="Q46" s="105"/>
      <c r="R46" s="221"/>
      <c r="S46" s="221"/>
      <c r="T46" s="221"/>
      <c r="U46" s="128"/>
      <c r="V46" s="105"/>
      <c r="W46" s="221"/>
      <c r="X46" s="66"/>
      <c r="Y46" s="40">
        <f t="shared" si="0"/>
        <v>34</v>
      </c>
      <c r="Z46" s="40"/>
    </row>
    <row r="47" spans="1:26">
      <c r="A47" s="192">
        <f t="shared" si="1"/>
        <v>35</v>
      </c>
      <c r="B47" s="192"/>
      <c r="C47" s="279">
        <v>0.246</v>
      </c>
      <c r="D47" s="280"/>
      <c r="E47" s="280">
        <v>85</v>
      </c>
      <c r="F47" s="218">
        <v>200</v>
      </c>
      <c r="G47" s="218">
        <v>22000</v>
      </c>
      <c r="H47" s="118"/>
      <c r="I47" s="219">
        <v>0.91</v>
      </c>
      <c r="J47" s="219">
        <v>19.329999999999998</v>
      </c>
      <c r="K47" s="219">
        <v>0.21</v>
      </c>
      <c r="L47" s="219">
        <v>0</v>
      </c>
      <c r="M47" s="219">
        <v>0.01</v>
      </c>
      <c r="N47" s="219">
        <v>0.7</v>
      </c>
      <c r="O47" s="219">
        <v>0</v>
      </c>
      <c r="P47" s="219">
        <v>0</v>
      </c>
      <c r="Q47" s="105">
        <f>SUM(I47:P47)</f>
        <v>21.16</v>
      </c>
      <c r="R47" s="221">
        <v>0.49299999999999999</v>
      </c>
      <c r="S47" s="221">
        <v>5.5096999999999996</v>
      </c>
      <c r="T47" s="221">
        <v>-6.4200000000000004E-3</v>
      </c>
      <c r="U47" s="128">
        <f>ROUND(SUM(Q47,R47,T47,S47),5)</f>
        <v>27.156279999999999</v>
      </c>
      <c r="V47" s="105"/>
      <c r="W47" s="221">
        <v>-5.9500000000000004E-3</v>
      </c>
      <c r="X47" s="66"/>
      <c r="Y47" s="40">
        <f t="shared" si="0"/>
        <v>35</v>
      </c>
      <c r="Z47" s="40"/>
    </row>
    <row r="48" spans="1:26">
      <c r="A48" s="192">
        <f t="shared" si="1"/>
        <v>36</v>
      </c>
      <c r="B48" s="192"/>
      <c r="C48" s="279">
        <v>0.313</v>
      </c>
      <c r="D48" s="280"/>
      <c r="E48" s="280">
        <v>109</v>
      </c>
      <c r="F48" s="218">
        <v>250</v>
      </c>
      <c r="G48" s="218">
        <v>30000</v>
      </c>
      <c r="H48" s="118"/>
      <c r="I48" s="219">
        <v>1.1599999999999999</v>
      </c>
      <c r="J48" s="219">
        <v>20.7</v>
      </c>
      <c r="K48" s="219">
        <v>0.27</v>
      </c>
      <c r="L48" s="219">
        <v>0.01</v>
      </c>
      <c r="M48" s="219">
        <v>0.01</v>
      </c>
      <c r="N48" s="219">
        <v>0.9</v>
      </c>
      <c r="O48" s="219">
        <v>0</v>
      </c>
      <c r="P48" s="219">
        <v>0</v>
      </c>
      <c r="Q48" s="105">
        <f>SUM(I48:P48)</f>
        <v>23.05</v>
      </c>
      <c r="R48" s="221">
        <v>0.63219999999999998</v>
      </c>
      <c r="S48" s="221">
        <v>7.0653800000000002</v>
      </c>
      <c r="T48" s="221">
        <v>-8.2299999999999995E-3</v>
      </c>
      <c r="U48" s="128">
        <f>ROUND(SUM(Q48,R48,T48,S48),5)</f>
        <v>30.739350000000002</v>
      </c>
      <c r="V48" s="105"/>
      <c r="W48" s="221">
        <v>-7.6299999999999996E-3</v>
      </c>
      <c r="X48" s="66"/>
      <c r="Y48" s="40">
        <f t="shared" si="0"/>
        <v>36</v>
      </c>
      <c r="Z48" s="40"/>
    </row>
    <row r="49" spans="1:26">
      <c r="A49" s="192">
        <f t="shared" si="1"/>
        <v>37</v>
      </c>
      <c r="B49" s="192"/>
      <c r="C49" s="279">
        <v>0.47599999999999998</v>
      </c>
      <c r="D49" s="280"/>
      <c r="E49" s="280">
        <v>165</v>
      </c>
      <c r="F49" s="218">
        <v>400</v>
      </c>
      <c r="G49" s="218">
        <v>50000</v>
      </c>
      <c r="H49" s="118"/>
      <c r="I49" s="219">
        <v>1.76</v>
      </c>
      <c r="J49" s="219">
        <v>25.66</v>
      </c>
      <c r="K49" s="219">
        <v>0.4</v>
      </c>
      <c r="L49" s="219">
        <v>0.01</v>
      </c>
      <c r="M49" s="219">
        <v>0.01</v>
      </c>
      <c r="N49" s="219">
        <v>1.37</v>
      </c>
      <c r="O49" s="219">
        <v>0.01</v>
      </c>
      <c r="P49" s="219">
        <v>0</v>
      </c>
      <c r="Q49" s="105">
        <f>SUM(I49:P49)</f>
        <v>29.220000000000006</v>
      </c>
      <c r="R49" s="221">
        <v>0.95699999999999996</v>
      </c>
      <c r="S49" s="221">
        <v>10.6953</v>
      </c>
      <c r="T49" s="221">
        <v>-1.2460000000000001E-2</v>
      </c>
      <c r="U49" s="128">
        <f>ROUND(SUM(Q49,R49,T49,S49),5)</f>
        <v>40.859839999999998</v>
      </c>
      <c r="V49" s="105"/>
      <c r="W49" s="221">
        <v>-1.155E-2</v>
      </c>
      <c r="X49" s="66"/>
      <c r="Y49" s="40">
        <f t="shared" si="0"/>
        <v>37</v>
      </c>
      <c r="Z49" s="40"/>
    </row>
    <row r="50" spans="1:26">
      <c r="A50" s="192">
        <f t="shared" si="1"/>
        <v>38</v>
      </c>
      <c r="B50" s="192"/>
      <c r="C50" s="279"/>
      <c r="D50" s="280"/>
      <c r="E50" s="280"/>
      <c r="F50" s="282" t="s">
        <v>179</v>
      </c>
      <c r="G50" s="218"/>
      <c r="H50" s="118"/>
      <c r="I50" s="219"/>
      <c r="J50" s="219"/>
      <c r="K50" s="219"/>
      <c r="L50" s="219"/>
      <c r="M50" s="219"/>
      <c r="N50" s="219"/>
      <c r="O50" s="219"/>
      <c r="P50" s="219"/>
      <c r="Q50" s="105"/>
      <c r="R50" s="221"/>
      <c r="S50" s="221"/>
      <c r="T50" s="221"/>
      <c r="U50" s="128"/>
      <c r="V50" s="105"/>
      <c r="W50" s="221"/>
      <c r="X50" s="66"/>
      <c r="Y50" s="40">
        <f t="shared" si="0"/>
        <v>38</v>
      </c>
      <c r="Z50" s="40"/>
    </row>
    <row r="51" spans="1:26">
      <c r="A51" s="192">
        <f t="shared" si="1"/>
        <v>39</v>
      </c>
      <c r="B51" s="192"/>
      <c r="C51" s="279">
        <v>8.3000000000000004E-2</v>
      </c>
      <c r="D51" s="280"/>
      <c r="E51" s="280">
        <v>29</v>
      </c>
      <c r="F51" s="218">
        <v>70</v>
      </c>
      <c r="G51" s="218">
        <v>5800</v>
      </c>
      <c r="H51" s="118"/>
      <c r="I51" s="219">
        <v>0.31</v>
      </c>
      <c r="J51" s="219">
        <v>9.3800000000000008</v>
      </c>
      <c r="K51" s="219">
        <v>7.0000000000000007E-2</v>
      </c>
      <c r="L51" s="219">
        <v>0</v>
      </c>
      <c r="M51" s="219">
        <v>0</v>
      </c>
      <c r="N51" s="219">
        <v>0.24</v>
      </c>
      <c r="O51" s="219">
        <v>0</v>
      </c>
      <c r="P51" s="219">
        <v>0</v>
      </c>
      <c r="Q51" s="105">
        <f>SUM(I51:P51)</f>
        <v>10.000000000000002</v>
      </c>
      <c r="R51" s="221">
        <v>0.16819999999999999</v>
      </c>
      <c r="S51" s="221">
        <v>1.87978</v>
      </c>
      <c r="T51" s="221">
        <v>-2.1900000000000001E-3</v>
      </c>
      <c r="U51" s="128">
        <f>ROUND(SUM(Q51,R51,T51,S51),5)</f>
        <v>12.04579</v>
      </c>
      <c r="V51" s="105"/>
      <c r="W51" s="221">
        <v>-2.0300000000000001E-3</v>
      </c>
      <c r="X51" s="66"/>
      <c r="Y51" s="40">
        <f t="shared" si="0"/>
        <v>39</v>
      </c>
      <c r="Z51" s="40"/>
    </row>
    <row r="52" spans="1:26">
      <c r="A52" s="192">
        <f t="shared" si="1"/>
        <v>40</v>
      </c>
      <c r="B52" s="192"/>
      <c r="C52" s="279">
        <v>0.11700000000000001</v>
      </c>
      <c r="D52" s="280"/>
      <c r="E52" s="280">
        <v>41</v>
      </c>
      <c r="F52" s="218">
        <v>100</v>
      </c>
      <c r="G52" s="218">
        <v>9500</v>
      </c>
      <c r="H52" s="118"/>
      <c r="I52" s="219">
        <v>0.44</v>
      </c>
      <c r="J52" s="219">
        <v>10.07</v>
      </c>
      <c r="K52" s="219">
        <v>0.1</v>
      </c>
      <c r="L52" s="219">
        <v>0</v>
      </c>
      <c r="M52" s="219">
        <v>0</v>
      </c>
      <c r="N52" s="219">
        <v>0.34</v>
      </c>
      <c r="O52" s="219">
        <v>0</v>
      </c>
      <c r="P52" s="219">
        <v>0</v>
      </c>
      <c r="Q52" s="105">
        <f>SUM(I52:P52)</f>
        <v>10.95</v>
      </c>
      <c r="R52" s="221">
        <v>0.23780000000000001</v>
      </c>
      <c r="S52" s="221">
        <v>2.6576200000000001</v>
      </c>
      <c r="T52" s="221">
        <v>-3.0999999999999999E-3</v>
      </c>
      <c r="U52" s="128">
        <f>ROUND(SUM(Q52,R52,T52,S52),5)</f>
        <v>13.842320000000001</v>
      </c>
      <c r="V52" s="105"/>
      <c r="W52" s="221">
        <v>-2.8700000000000002E-3</v>
      </c>
      <c r="X52" s="66"/>
      <c r="Y52" s="40">
        <f t="shared" si="0"/>
        <v>40</v>
      </c>
      <c r="Z52" s="40"/>
    </row>
    <row r="53" spans="1:26">
      <c r="A53" s="192">
        <f t="shared" si="1"/>
        <v>41</v>
      </c>
      <c r="B53" s="192"/>
      <c r="C53" s="279">
        <v>0.17100000000000001</v>
      </c>
      <c r="D53" s="280"/>
      <c r="E53" s="280">
        <v>59</v>
      </c>
      <c r="F53" s="218">
        <v>150</v>
      </c>
      <c r="G53" s="218">
        <v>16000</v>
      </c>
      <c r="H53" s="118"/>
      <c r="I53" s="219">
        <v>0.63</v>
      </c>
      <c r="J53" s="219">
        <v>11.42</v>
      </c>
      <c r="K53" s="219">
        <v>0.14000000000000001</v>
      </c>
      <c r="L53" s="219">
        <v>0</v>
      </c>
      <c r="M53" s="219">
        <v>0</v>
      </c>
      <c r="N53" s="219">
        <v>0.49</v>
      </c>
      <c r="O53" s="219">
        <v>0</v>
      </c>
      <c r="P53" s="219">
        <v>0</v>
      </c>
      <c r="Q53" s="105">
        <f>SUM(I53:P53)</f>
        <v>12.680000000000001</v>
      </c>
      <c r="R53" s="221">
        <v>0.3422</v>
      </c>
      <c r="S53" s="221">
        <v>3.8243800000000001</v>
      </c>
      <c r="T53" s="221">
        <v>-4.45E-3</v>
      </c>
      <c r="U53" s="128">
        <f>ROUND(SUM(Q53,R53,T53,S53),5)</f>
        <v>16.842130000000001</v>
      </c>
      <c r="V53" s="105"/>
      <c r="W53" s="221">
        <v>-4.13E-3</v>
      </c>
      <c r="X53" s="66"/>
      <c r="Y53" s="40">
        <f t="shared" si="0"/>
        <v>41</v>
      </c>
      <c r="Z53" s="40"/>
    </row>
    <row r="54" spans="1:26">
      <c r="A54" s="192">
        <f t="shared" si="1"/>
        <v>42</v>
      </c>
      <c r="B54" s="192"/>
      <c r="C54" s="279"/>
      <c r="D54" s="280"/>
      <c r="E54" s="280"/>
      <c r="F54" s="282" t="s">
        <v>180</v>
      </c>
      <c r="G54" s="218"/>
      <c r="H54" s="118"/>
      <c r="I54" s="219"/>
      <c r="J54" s="219"/>
      <c r="K54" s="219"/>
      <c r="L54" s="219"/>
      <c r="M54" s="219"/>
      <c r="N54" s="219"/>
      <c r="O54" s="219"/>
      <c r="P54" s="219"/>
      <c r="Q54" s="105"/>
      <c r="R54" s="221"/>
      <c r="S54" s="221"/>
      <c r="T54" s="221"/>
      <c r="U54" s="128"/>
      <c r="V54" s="105"/>
      <c r="W54" s="221"/>
      <c r="X54" s="66"/>
      <c r="Y54" s="40">
        <f t="shared" si="0"/>
        <v>42</v>
      </c>
      <c r="Z54" s="40"/>
    </row>
    <row r="55" spans="1:26">
      <c r="A55" s="192">
        <f t="shared" si="1"/>
        <v>43</v>
      </c>
      <c r="B55" s="192"/>
      <c r="C55" s="279">
        <v>0.246</v>
      </c>
      <c r="D55" s="280"/>
      <c r="E55" s="280">
        <v>85</v>
      </c>
      <c r="F55" s="218">
        <v>200</v>
      </c>
      <c r="G55" s="218">
        <v>22000</v>
      </c>
      <c r="H55" s="118"/>
      <c r="I55" s="219">
        <v>0.91</v>
      </c>
      <c r="J55" s="219">
        <v>13.1</v>
      </c>
      <c r="K55" s="219">
        <v>0.21</v>
      </c>
      <c r="L55" s="219">
        <v>0</v>
      </c>
      <c r="M55" s="219">
        <v>0.01</v>
      </c>
      <c r="N55" s="219">
        <v>0.7</v>
      </c>
      <c r="O55" s="219">
        <v>0</v>
      </c>
      <c r="P55" s="219">
        <v>0</v>
      </c>
      <c r="Q55" s="105">
        <f>SUM(I55:P55)</f>
        <v>14.93</v>
      </c>
      <c r="R55" s="221">
        <v>0.49299999999999999</v>
      </c>
      <c r="S55" s="221">
        <v>5.5096999999999996</v>
      </c>
      <c r="T55" s="221">
        <v>-6.4200000000000004E-3</v>
      </c>
      <c r="U55" s="128">
        <f>ROUND(SUM(Q55,R55,T55,S55),5)</f>
        <v>20.926279999999998</v>
      </c>
      <c r="V55" s="105"/>
      <c r="W55" s="221">
        <v>-5.9500000000000004E-3</v>
      </c>
      <c r="X55" s="66"/>
      <c r="Y55" s="40">
        <f t="shared" si="0"/>
        <v>43</v>
      </c>
      <c r="Z55" s="40"/>
    </row>
    <row r="56" spans="1:26">
      <c r="A56" s="192">
        <f t="shared" si="1"/>
        <v>44</v>
      </c>
      <c r="B56" s="192"/>
      <c r="C56" s="279">
        <v>0.313</v>
      </c>
      <c r="D56" s="280"/>
      <c r="E56" s="280">
        <v>109</v>
      </c>
      <c r="F56" s="218">
        <v>250</v>
      </c>
      <c r="G56" s="218">
        <v>30000</v>
      </c>
      <c r="H56" s="118"/>
      <c r="I56" s="219">
        <v>1.1599999999999999</v>
      </c>
      <c r="J56" s="219">
        <v>15.74</v>
      </c>
      <c r="K56" s="219">
        <v>0.27</v>
      </c>
      <c r="L56" s="219">
        <v>0.01</v>
      </c>
      <c r="M56" s="219">
        <v>0.01</v>
      </c>
      <c r="N56" s="219">
        <v>0.9</v>
      </c>
      <c r="O56" s="219">
        <v>0</v>
      </c>
      <c r="P56" s="219">
        <v>0</v>
      </c>
      <c r="Q56" s="105">
        <f>SUM(I56:P56)</f>
        <v>18.09</v>
      </c>
      <c r="R56" s="221">
        <v>0.63219999999999998</v>
      </c>
      <c r="S56" s="221">
        <v>7.0653800000000002</v>
      </c>
      <c r="T56" s="221">
        <v>-8.2299999999999995E-3</v>
      </c>
      <c r="U56" s="128">
        <f>ROUND(SUM(Q56,R56,T56,S56),5)</f>
        <v>25.779350000000001</v>
      </c>
      <c r="V56" s="105"/>
      <c r="W56" s="221">
        <v>-7.6299999999999996E-3</v>
      </c>
      <c r="X56" s="66"/>
      <c r="Y56" s="40">
        <f t="shared" si="0"/>
        <v>44</v>
      </c>
      <c r="Z56" s="40"/>
    </row>
    <row r="57" spans="1:26">
      <c r="A57" s="192">
        <f t="shared" si="1"/>
        <v>45</v>
      </c>
      <c r="B57" s="192"/>
      <c r="C57" s="279">
        <v>0.47599999999999998</v>
      </c>
      <c r="D57" s="280"/>
      <c r="E57" s="280">
        <v>165</v>
      </c>
      <c r="F57" s="218">
        <v>400</v>
      </c>
      <c r="G57" s="218">
        <v>50000</v>
      </c>
      <c r="H57" s="118"/>
      <c r="I57" s="219">
        <v>1.76</v>
      </c>
      <c r="J57" s="219">
        <v>18.100000000000001</v>
      </c>
      <c r="K57" s="219">
        <v>0.4</v>
      </c>
      <c r="L57" s="219">
        <v>0.01</v>
      </c>
      <c r="M57" s="219">
        <v>0.01</v>
      </c>
      <c r="N57" s="219">
        <v>1.37</v>
      </c>
      <c r="O57" s="219">
        <v>0.01</v>
      </c>
      <c r="P57" s="219">
        <v>0</v>
      </c>
      <c r="Q57" s="105">
        <f>SUM(I57:P57)</f>
        <v>21.660000000000007</v>
      </c>
      <c r="R57" s="221">
        <v>0.95699999999999996</v>
      </c>
      <c r="S57" s="221">
        <v>10.6953</v>
      </c>
      <c r="T57" s="221">
        <v>-1.2460000000000001E-2</v>
      </c>
      <c r="U57" s="128">
        <f>ROUND(SUM(Q57,R57,T57,S57),5)</f>
        <v>33.299840000000003</v>
      </c>
      <c r="V57" s="105"/>
      <c r="W57" s="221">
        <v>-1.155E-2</v>
      </c>
      <c r="X57" s="38"/>
      <c r="Y57" s="40">
        <f t="shared" si="0"/>
        <v>45</v>
      </c>
      <c r="Z57" s="40"/>
    </row>
    <row r="58" spans="1:26">
      <c r="A58" s="192">
        <f t="shared" si="1"/>
        <v>46</v>
      </c>
      <c r="B58" s="192"/>
      <c r="C58" s="279"/>
      <c r="D58" s="280"/>
      <c r="E58" s="280"/>
      <c r="F58" s="282" t="s">
        <v>66</v>
      </c>
      <c r="G58" s="218"/>
      <c r="I58" s="219"/>
      <c r="J58" s="219"/>
      <c r="K58" s="219"/>
      <c r="L58" s="219"/>
      <c r="M58" s="219"/>
      <c r="N58" s="219"/>
      <c r="O58" s="219"/>
      <c r="P58" s="219"/>
      <c r="Q58" s="105"/>
      <c r="R58" s="221"/>
      <c r="S58" s="221"/>
      <c r="T58" s="221"/>
      <c r="U58" s="128"/>
      <c r="V58" s="105"/>
      <c r="W58" s="221"/>
      <c r="X58" s="66"/>
      <c r="Y58" s="40">
        <f t="shared" si="0"/>
        <v>46</v>
      </c>
      <c r="Z58" s="40"/>
    </row>
    <row r="59" spans="1:26">
      <c r="A59" s="192">
        <f t="shared" si="1"/>
        <v>47</v>
      </c>
      <c r="B59" s="192"/>
      <c r="C59" s="279">
        <v>8.7999999999999995E-2</v>
      </c>
      <c r="D59" s="280"/>
      <c r="E59" s="280">
        <v>31</v>
      </c>
      <c r="F59" s="218">
        <v>55</v>
      </c>
      <c r="G59" s="218">
        <v>8000</v>
      </c>
      <c r="H59" s="89"/>
      <c r="I59" s="219">
        <v>0.33</v>
      </c>
      <c r="J59" s="219">
        <v>13.62</v>
      </c>
      <c r="K59" s="219">
        <v>0.08</v>
      </c>
      <c r="L59" s="219">
        <v>0</v>
      </c>
      <c r="M59" s="219">
        <v>0</v>
      </c>
      <c r="N59" s="219">
        <v>0.26</v>
      </c>
      <c r="O59" s="219">
        <v>0</v>
      </c>
      <c r="P59" s="219">
        <v>0</v>
      </c>
      <c r="Q59" s="105">
        <f>SUM(I59:P59)</f>
        <v>14.29</v>
      </c>
      <c r="R59" s="221">
        <v>0.17979999999999999</v>
      </c>
      <c r="S59" s="221">
        <v>2.00942</v>
      </c>
      <c r="T59" s="221">
        <v>-2.3400000000000001E-3</v>
      </c>
      <c r="U59" s="128">
        <f>ROUND(SUM(Q59,R59,T59,S59),5)</f>
        <v>16.476880000000001</v>
      </c>
      <c r="V59" s="105"/>
      <c r="W59" s="221">
        <v>-2.1700000000000001E-3</v>
      </c>
      <c r="X59" s="66"/>
      <c r="Y59" s="40">
        <f t="shared" si="0"/>
        <v>47</v>
      </c>
      <c r="Z59" s="40"/>
    </row>
    <row r="60" spans="1:26">
      <c r="A60" s="192">
        <f t="shared" si="1"/>
        <v>48</v>
      </c>
      <c r="B60" s="192"/>
      <c r="C60" s="279">
        <v>0.14499999999999999</v>
      </c>
      <c r="D60" s="280"/>
      <c r="E60" s="280">
        <v>50</v>
      </c>
      <c r="F60" s="218">
        <v>90</v>
      </c>
      <c r="G60" s="218">
        <v>13500</v>
      </c>
      <c r="H60" s="89"/>
      <c r="I60" s="219">
        <v>0.53</v>
      </c>
      <c r="J60" s="219">
        <v>15.75</v>
      </c>
      <c r="K60" s="219">
        <v>0.12</v>
      </c>
      <c r="L60" s="219">
        <v>0</v>
      </c>
      <c r="M60" s="219">
        <v>0</v>
      </c>
      <c r="N60" s="219">
        <v>0.41</v>
      </c>
      <c r="O60" s="219">
        <v>0</v>
      </c>
      <c r="P60" s="219">
        <v>0</v>
      </c>
      <c r="Q60" s="105">
        <f>SUM(I60:P60)</f>
        <v>16.810000000000002</v>
      </c>
      <c r="R60" s="221">
        <v>0.28999999999999998</v>
      </c>
      <c r="S60" s="221">
        <v>3.2410000000000001</v>
      </c>
      <c r="T60" s="221">
        <v>-3.7799999999999999E-3</v>
      </c>
      <c r="U60" s="128">
        <f>ROUND(SUM(Q60,R60,T60,S60),5)</f>
        <v>20.337219999999999</v>
      </c>
      <c r="V60" s="105"/>
      <c r="W60" s="221">
        <v>-3.5000000000000001E-3</v>
      </c>
      <c r="X60" s="66"/>
      <c r="Y60" s="40">
        <f t="shared" si="0"/>
        <v>48</v>
      </c>
      <c r="Z60" s="40"/>
    </row>
    <row r="61" spans="1:26">
      <c r="A61" s="192">
        <f t="shared" si="1"/>
        <v>49</v>
      </c>
      <c r="B61" s="192"/>
      <c r="C61" s="279">
        <v>0.20599999999999999</v>
      </c>
      <c r="D61" s="280"/>
      <c r="E61" s="280">
        <v>71</v>
      </c>
      <c r="F61" s="218">
        <v>135</v>
      </c>
      <c r="G61" s="218">
        <v>22500</v>
      </c>
      <c r="H61" s="89"/>
      <c r="I61" s="219">
        <v>0.76</v>
      </c>
      <c r="J61" s="219">
        <v>17.43</v>
      </c>
      <c r="K61" s="219">
        <v>0.17</v>
      </c>
      <c r="L61" s="219">
        <v>0</v>
      </c>
      <c r="M61" s="219">
        <v>0</v>
      </c>
      <c r="N61" s="219">
        <v>0.59</v>
      </c>
      <c r="O61" s="219">
        <v>0</v>
      </c>
      <c r="P61" s="219">
        <v>0</v>
      </c>
      <c r="Q61" s="105">
        <f>SUM(I61:P61)</f>
        <v>18.950000000000003</v>
      </c>
      <c r="R61" s="221">
        <v>0.4118</v>
      </c>
      <c r="S61" s="221">
        <v>4.60222</v>
      </c>
      <c r="T61" s="221">
        <v>-5.3600000000000002E-3</v>
      </c>
      <c r="U61" s="128">
        <f>ROUND(SUM(Q61,R61,T61,S61),5)</f>
        <v>23.958659999999998</v>
      </c>
      <c r="V61" s="105"/>
      <c r="W61" s="221">
        <v>-4.9699999999999996E-3</v>
      </c>
      <c r="X61" s="66"/>
      <c r="Y61" s="40">
        <f t="shared" si="0"/>
        <v>49</v>
      </c>
      <c r="Z61" s="40"/>
    </row>
    <row r="62" spans="1:26">
      <c r="A62" s="192">
        <f t="shared" si="1"/>
        <v>50</v>
      </c>
      <c r="B62" s="192"/>
      <c r="C62" s="279">
        <v>0.23499999999999999</v>
      </c>
      <c r="D62" s="280"/>
      <c r="E62" s="280">
        <v>82</v>
      </c>
      <c r="F62" s="218">
        <v>180</v>
      </c>
      <c r="G62" s="218">
        <v>33000</v>
      </c>
      <c r="H62" s="89"/>
      <c r="I62" s="219">
        <v>0.87</v>
      </c>
      <c r="J62" s="219">
        <v>19.95</v>
      </c>
      <c r="K62" s="219">
        <v>0.2</v>
      </c>
      <c r="L62" s="219">
        <v>0</v>
      </c>
      <c r="M62" s="219">
        <v>0.01</v>
      </c>
      <c r="N62" s="219">
        <v>0.68</v>
      </c>
      <c r="O62" s="219">
        <v>0</v>
      </c>
      <c r="P62" s="219">
        <v>0</v>
      </c>
      <c r="Q62" s="105">
        <f>SUM(I62:P62)</f>
        <v>21.71</v>
      </c>
      <c r="R62" s="221">
        <v>0.47560000000000002</v>
      </c>
      <c r="S62" s="221">
        <v>5.3152400000000002</v>
      </c>
      <c r="T62" s="221">
        <v>-6.1900000000000002E-3</v>
      </c>
      <c r="U62" s="128">
        <f>ROUND(SUM(Q62,R62,T62,S62),5)</f>
        <v>27.49465</v>
      </c>
      <c r="V62" s="105"/>
      <c r="W62" s="221">
        <v>-5.7400000000000003E-3</v>
      </c>
      <c r="X62" s="66"/>
      <c r="Y62" s="40">
        <f t="shared" si="0"/>
        <v>50</v>
      </c>
      <c r="Z62" s="40"/>
    </row>
    <row r="63" spans="1:26">
      <c r="A63" s="192">
        <f t="shared" si="1"/>
        <v>51</v>
      </c>
      <c r="B63" s="192"/>
      <c r="C63" s="279"/>
      <c r="D63" s="280"/>
      <c r="E63" s="280"/>
      <c r="F63" s="282" t="s">
        <v>67</v>
      </c>
      <c r="G63" s="218"/>
      <c r="H63" s="89"/>
      <c r="I63" s="219"/>
      <c r="J63" s="219"/>
      <c r="K63" s="219"/>
      <c r="L63" s="219"/>
      <c r="M63" s="219"/>
      <c r="N63" s="219"/>
      <c r="O63" s="219"/>
      <c r="P63" s="219"/>
      <c r="Q63" s="105"/>
      <c r="R63" s="221"/>
      <c r="S63" s="221"/>
      <c r="T63" s="221"/>
      <c r="U63" s="128"/>
      <c r="V63" s="105"/>
      <c r="W63" s="221"/>
      <c r="X63" s="66"/>
      <c r="Y63" s="40">
        <f t="shared" si="0"/>
        <v>51</v>
      </c>
      <c r="Z63" s="40"/>
    </row>
    <row r="64" spans="1:26">
      <c r="A64" s="192">
        <f t="shared" si="1"/>
        <v>52</v>
      </c>
      <c r="B64" s="192"/>
      <c r="C64" s="279">
        <v>8.7999999999999995E-2</v>
      </c>
      <c r="D64" s="280"/>
      <c r="E64" s="280">
        <v>31</v>
      </c>
      <c r="F64" s="218">
        <v>55</v>
      </c>
      <c r="G64" s="218">
        <v>8000</v>
      </c>
      <c r="H64" s="89"/>
      <c r="I64" s="219">
        <v>0.33</v>
      </c>
      <c r="J64" s="219">
        <v>13.8</v>
      </c>
      <c r="K64" s="219">
        <v>0.08</v>
      </c>
      <c r="L64" s="219">
        <v>0</v>
      </c>
      <c r="M64" s="219">
        <v>0</v>
      </c>
      <c r="N64" s="219">
        <v>0.26</v>
      </c>
      <c r="O64" s="219">
        <v>0</v>
      </c>
      <c r="P64" s="219">
        <v>0</v>
      </c>
      <c r="Q64" s="105">
        <f>SUM(I64:P64)</f>
        <v>14.47</v>
      </c>
      <c r="R64" s="221">
        <v>0.17979999999999999</v>
      </c>
      <c r="S64" s="221">
        <v>2.00942</v>
      </c>
      <c r="T64" s="221">
        <v>-2.3400000000000001E-3</v>
      </c>
      <c r="U64" s="128">
        <f>ROUND(SUM(Q64,R64,T64,S64),5)</f>
        <v>16.656880000000001</v>
      </c>
      <c r="V64" s="105"/>
      <c r="W64" s="221">
        <v>-2.1700000000000001E-3</v>
      </c>
      <c r="X64" s="66"/>
      <c r="Y64" s="40">
        <f t="shared" si="0"/>
        <v>52</v>
      </c>
      <c r="Z64" s="40"/>
    </row>
    <row r="65" spans="1:26">
      <c r="A65" s="192">
        <f t="shared" si="1"/>
        <v>53</v>
      </c>
      <c r="B65" s="192"/>
      <c r="C65" s="279">
        <v>0.14499999999999999</v>
      </c>
      <c r="D65" s="280"/>
      <c r="E65" s="280">
        <v>50</v>
      </c>
      <c r="F65" s="218">
        <v>90</v>
      </c>
      <c r="G65" s="218">
        <v>13500</v>
      </c>
      <c r="H65" s="89"/>
      <c r="I65" s="219">
        <v>0.53</v>
      </c>
      <c r="J65" s="219">
        <v>15.92</v>
      </c>
      <c r="K65" s="219">
        <v>0.12</v>
      </c>
      <c r="L65" s="219">
        <v>0</v>
      </c>
      <c r="M65" s="219">
        <v>0</v>
      </c>
      <c r="N65" s="219">
        <v>0.41</v>
      </c>
      <c r="O65" s="219">
        <v>0</v>
      </c>
      <c r="P65" s="219">
        <v>0</v>
      </c>
      <c r="Q65" s="105">
        <f>SUM(I65:P65)</f>
        <v>16.98</v>
      </c>
      <c r="R65" s="221">
        <v>0.28999999999999998</v>
      </c>
      <c r="S65" s="221">
        <v>3.2410000000000001</v>
      </c>
      <c r="T65" s="221">
        <v>-3.7799999999999999E-3</v>
      </c>
      <c r="U65" s="128">
        <f>ROUND(SUM(Q65,R65,T65,S65),5)</f>
        <v>20.50722</v>
      </c>
      <c r="V65" s="105"/>
      <c r="W65" s="221">
        <v>-3.5000000000000001E-3</v>
      </c>
      <c r="X65" s="66"/>
      <c r="Y65" s="40">
        <f t="shared" si="0"/>
        <v>53</v>
      </c>
      <c r="Z65" s="40"/>
    </row>
    <row r="66" spans="1:26">
      <c r="A66" s="192">
        <f t="shared" si="1"/>
        <v>54</v>
      </c>
      <c r="B66" s="192"/>
      <c r="C66" s="279">
        <v>0.20599999999999999</v>
      </c>
      <c r="D66" s="280"/>
      <c r="E66" s="280">
        <v>71</v>
      </c>
      <c r="F66" s="218">
        <v>135</v>
      </c>
      <c r="G66" s="218">
        <v>22500</v>
      </c>
      <c r="H66" s="89"/>
      <c r="I66" s="219">
        <v>0.76</v>
      </c>
      <c r="J66" s="219">
        <v>17.559999999999999</v>
      </c>
      <c r="K66" s="219">
        <v>0.17</v>
      </c>
      <c r="L66" s="219">
        <v>0</v>
      </c>
      <c r="M66" s="219">
        <v>0</v>
      </c>
      <c r="N66" s="219">
        <v>0.59</v>
      </c>
      <c r="O66" s="219">
        <v>0</v>
      </c>
      <c r="P66" s="219">
        <v>0</v>
      </c>
      <c r="Q66" s="105">
        <f>SUM(I66:P66)</f>
        <v>19.080000000000002</v>
      </c>
      <c r="R66" s="221">
        <v>0.4118</v>
      </c>
      <c r="S66" s="221">
        <v>4.60222</v>
      </c>
      <c r="T66" s="221">
        <v>-5.3600000000000002E-3</v>
      </c>
      <c r="U66" s="128">
        <f>ROUND(SUM(Q66,R66,T66,S66),5)</f>
        <v>24.088660000000001</v>
      </c>
      <c r="V66" s="105"/>
      <c r="W66" s="221">
        <v>-4.9699999999999996E-3</v>
      </c>
      <c r="X66" s="66"/>
      <c r="Y66" s="40">
        <f t="shared" si="0"/>
        <v>54</v>
      </c>
      <c r="Z66" s="40"/>
    </row>
    <row r="67" spans="1:26">
      <c r="A67" s="192">
        <f t="shared" si="1"/>
        <v>55</v>
      </c>
      <c r="B67" s="192"/>
      <c r="C67" s="279">
        <v>0.23499999999999999</v>
      </c>
      <c r="D67" s="280"/>
      <c r="E67" s="280">
        <v>82</v>
      </c>
      <c r="F67" s="218">
        <v>180</v>
      </c>
      <c r="G67" s="218">
        <v>33000</v>
      </c>
      <c r="H67" s="89"/>
      <c r="I67" s="219">
        <v>0.87</v>
      </c>
      <c r="J67" s="219">
        <v>20.079999999999998</v>
      </c>
      <c r="K67" s="219">
        <v>0.2</v>
      </c>
      <c r="L67" s="219">
        <v>0</v>
      </c>
      <c r="M67" s="219">
        <v>0.01</v>
      </c>
      <c r="N67" s="219">
        <v>0.68</v>
      </c>
      <c r="O67" s="219">
        <v>0</v>
      </c>
      <c r="P67" s="219">
        <v>0</v>
      </c>
      <c r="Q67" s="105">
        <f>SUM(I67:P67)</f>
        <v>21.84</v>
      </c>
      <c r="R67" s="221">
        <v>0.47560000000000002</v>
      </c>
      <c r="S67" s="221">
        <v>5.3152400000000002</v>
      </c>
      <c r="T67" s="221">
        <v>-6.1900000000000002E-3</v>
      </c>
      <c r="U67" s="128">
        <f>ROUND(SUM(Q67,R67,T67,S67),5)</f>
        <v>27.624649999999999</v>
      </c>
      <c r="V67" s="105"/>
      <c r="W67" s="221">
        <v>-5.7400000000000003E-3</v>
      </c>
      <c r="X67" s="66"/>
      <c r="Y67" s="40">
        <f t="shared" si="0"/>
        <v>55</v>
      </c>
      <c r="Z67" s="40"/>
    </row>
    <row r="68" spans="1:26">
      <c r="A68" s="192">
        <f t="shared" si="1"/>
        <v>56</v>
      </c>
      <c r="B68" s="192"/>
      <c r="C68" s="279"/>
      <c r="D68" s="280"/>
      <c r="E68" s="280"/>
      <c r="F68" s="282" t="s">
        <v>68</v>
      </c>
      <c r="G68" s="218"/>
      <c r="H68" s="89"/>
      <c r="I68" s="219"/>
      <c r="J68" s="219"/>
      <c r="K68" s="219"/>
      <c r="L68" s="219"/>
      <c r="M68" s="219"/>
      <c r="N68" s="219"/>
      <c r="O68" s="219"/>
      <c r="P68" s="219"/>
      <c r="Q68" s="105"/>
      <c r="R68" s="221"/>
      <c r="S68" s="221"/>
      <c r="T68" s="221"/>
      <c r="U68" s="128"/>
      <c r="V68" s="105"/>
      <c r="W68" s="221"/>
      <c r="X68" s="66"/>
      <c r="Y68" s="40">
        <f t="shared" si="0"/>
        <v>56</v>
      </c>
      <c r="Z68" s="40"/>
    </row>
    <row r="69" spans="1:26">
      <c r="A69" s="192">
        <f t="shared" si="1"/>
        <v>57</v>
      </c>
      <c r="B69" s="192"/>
      <c r="C69" s="279">
        <v>8.7999999999999995E-2</v>
      </c>
      <c r="D69" s="280"/>
      <c r="E69" s="280">
        <v>31</v>
      </c>
      <c r="F69" s="218">
        <v>55</v>
      </c>
      <c r="G69" s="218">
        <v>8000</v>
      </c>
      <c r="H69" s="89"/>
      <c r="I69" s="219">
        <v>0.33</v>
      </c>
      <c r="J69" s="219">
        <v>13.15</v>
      </c>
      <c r="K69" s="219">
        <v>0.08</v>
      </c>
      <c r="L69" s="219">
        <v>0</v>
      </c>
      <c r="M69" s="219">
        <v>0</v>
      </c>
      <c r="N69" s="219">
        <v>0.26</v>
      </c>
      <c r="O69" s="219">
        <v>0</v>
      </c>
      <c r="P69" s="219">
        <v>0</v>
      </c>
      <c r="Q69" s="105">
        <f>SUM(I69:P69)</f>
        <v>13.82</v>
      </c>
      <c r="R69" s="221">
        <v>0.17979999999999999</v>
      </c>
      <c r="S69" s="221">
        <v>2.00942</v>
      </c>
      <c r="T69" s="221">
        <v>-2.3400000000000001E-3</v>
      </c>
      <c r="U69" s="128">
        <f>ROUND(SUM(Q69,R69,T69,S69),5)</f>
        <v>16.006879999999999</v>
      </c>
      <c r="V69" s="105"/>
      <c r="W69" s="221">
        <v>-2.1700000000000001E-3</v>
      </c>
      <c r="X69" s="66"/>
      <c r="Y69" s="40">
        <f t="shared" si="0"/>
        <v>57</v>
      </c>
      <c r="Z69" s="40"/>
    </row>
    <row r="70" spans="1:26">
      <c r="A70" s="192">
        <f t="shared" si="1"/>
        <v>58</v>
      </c>
      <c r="B70" s="192"/>
      <c r="C70" s="279">
        <v>0.14499999999999999</v>
      </c>
      <c r="D70" s="280"/>
      <c r="E70" s="280">
        <v>50</v>
      </c>
      <c r="F70" s="218">
        <v>90</v>
      </c>
      <c r="G70" s="218">
        <v>13500</v>
      </c>
      <c r="H70" s="89"/>
      <c r="I70" s="219">
        <v>0.53</v>
      </c>
      <c r="J70" s="219">
        <v>15.28</v>
      </c>
      <c r="K70" s="219">
        <v>0.12</v>
      </c>
      <c r="L70" s="219">
        <v>0</v>
      </c>
      <c r="M70" s="219">
        <v>0</v>
      </c>
      <c r="N70" s="219">
        <v>0.41</v>
      </c>
      <c r="O70" s="219">
        <v>0</v>
      </c>
      <c r="P70" s="219">
        <v>0</v>
      </c>
      <c r="Q70" s="105">
        <f>SUM(I70:P70)</f>
        <v>16.339999999999996</v>
      </c>
      <c r="R70" s="221">
        <v>0.28999999999999998</v>
      </c>
      <c r="S70" s="221">
        <v>3.2410000000000001</v>
      </c>
      <c r="T70" s="221">
        <v>-3.7799999999999999E-3</v>
      </c>
      <c r="U70" s="128">
        <f>ROUND(SUM(Q70,R70,T70,S70),5)</f>
        <v>19.86722</v>
      </c>
      <c r="V70" s="105"/>
      <c r="W70" s="221">
        <v>-3.5000000000000001E-3</v>
      </c>
      <c r="X70" s="66"/>
      <c r="Y70" s="40">
        <f t="shared" si="0"/>
        <v>58</v>
      </c>
      <c r="Z70" s="40"/>
    </row>
    <row r="71" spans="1:26">
      <c r="A71" s="192">
        <f t="shared" si="1"/>
        <v>59</v>
      </c>
      <c r="B71" s="192"/>
      <c r="C71" s="279">
        <v>0.20599999999999999</v>
      </c>
      <c r="D71" s="280"/>
      <c r="E71" s="280">
        <v>71</v>
      </c>
      <c r="F71" s="218">
        <v>135</v>
      </c>
      <c r="G71" s="218">
        <v>22500</v>
      </c>
      <c r="H71" s="89"/>
      <c r="I71" s="219">
        <v>0.76</v>
      </c>
      <c r="J71" s="219">
        <v>17.16</v>
      </c>
      <c r="K71" s="219">
        <v>0.17</v>
      </c>
      <c r="L71" s="219">
        <v>0</v>
      </c>
      <c r="M71" s="219">
        <v>0</v>
      </c>
      <c r="N71" s="219">
        <v>0.59</v>
      </c>
      <c r="O71" s="219">
        <v>0</v>
      </c>
      <c r="P71" s="219">
        <v>0</v>
      </c>
      <c r="Q71" s="105">
        <f>SUM(I71:P71)</f>
        <v>18.680000000000003</v>
      </c>
      <c r="R71" s="221">
        <v>0.4118</v>
      </c>
      <c r="S71" s="221">
        <v>4.60222</v>
      </c>
      <c r="T71" s="221">
        <v>-5.3600000000000002E-3</v>
      </c>
      <c r="U71" s="128">
        <f>ROUND(SUM(Q71,R71,T71,S71),5)</f>
        <v>23.688659999999999</v>
      </c>
      <c r="V71" s="105"/>
      <c r="W71" s="221">
        <v>-4.9699999999999996E-3</v>
      </c>
      <c r="X71" s="66"/>
      <c r="Y71" s="40">
        <f t="shared" si="0"/>
        <v>59</v>
      </c>
      <c r="Z71" s="40"/>
    </row>
    <row r="72" spans="1:26">
      <c r="A72" s="192">
        <f t="shared" si="1"/>
        <v>60</v>
      </c>
      <c r="B72" s="192"/>
      <c r="C72" s="279">
        <v>0.23499999999999999</v>
      </c>
      <c r="D72" s="280"/>
      <c r="E72" s="280">
        <v>82</v>
      </c>
      <c r="F72" s="218">
        <v>180</v>
      </c>
      <c r="G72" s="218">
        <v>33000</v>
      </c>
      <c r="H72" s="89"/>
      <c r="I72" s="219">
        <v>0.87</v>
      </c>
      <c r="J72" s="219">
        <v>19.670000000000002</v>
      </c>
      <c r="K72" s="219">
        <v>0.2</v>
      </c>
      <c r="L72" s="219">
        <v>0</v>
      </c>
      <c r="M72" s="219">
        <v>0.01</v>
      </c>
      <c r="N72" s="219">
        <v>0.68</v>
      </c>
      <c r="O72" s="219">
        <v>0</v>
      </c>
      <c r="P72" s="219">
        <v>0</v>
      </c>
      <c r="Q72" s="105">
        <f>SUM(I72:P72)</f>
        <v>21.430000000000003</v>
      </c>
      <c r="R72" s="221">
        <v>0.47560000000000002</v>
      </c>
      <c r="S72" s="221">
        <v>5.3152400000000002</v>
      </c>
      <c r="T72" s="221">
        <v>-6.1900000000000002E-3</v>
      </c>
      <c r="U72" s="128">
        <f>ROUND(SUM(Q72,R72,T72,S72),5)</f>
        <v>27.214649999999999</v>
      </c>
      <c r="V72" s="105"/>
      <c r="W72" s="221">
        <v>-5.7400000000000003E-3</v>
      </c>
      <c r="X72" s="66"/>
      <c r="Y72" s="40">
        <f t="shared" si="0"/>
        <v>60</v>
      </c>
      <c r="Z72" s="40"/>
    </row>
    <row r="73" spans="1:26">
      <c r="A73" s="192">
        <f t="shared" si="1"/>
        <v>61</v>
      </c>
      <c r="B73" s="192"/>
      <c r="C73" s="279"/>
      <c r="D73" s="280"/>
      <c r="E73" s="280"/>
      <c r="F73" s="282" t="s">
        <v>69</v>
      </c>
      <c r="G73" s="218"/>
      <c r="H73" s="89"/>
      <c r="I73" s="219"/>
      <c r="J73" s="219"/>
      <c r="K73" s="219"/>
      <c r="L73" s="219"/>
      <c r="M73" s="219"/>
      <c r="N73" s="219"/>
      <c r="O73" s="219"/>
      <c r="P73" s="219"/>
      <c r="Q73" s="105"/>
      <c r="R73" s="221"/>
      <c r="S73" s="221"/>
      <c r="T73" s="221"/>
      <c r="U73" s="128"/>
      <c r="V73" s="105"/>
      <c r="W73" s="221"/>
      <c r="X73" s="66"/>
      <c r="Y73" s="40">
        <f t="shared" si="0"/>
        <v>61</v>
      </c>
      <c r="Z73" s="40"/>
    </row>
    <row r="74" spans="1:26">
      <c r="A74" s="192">
        <f t="shared" si="1"/>
        <v>62</v>
      </c>
      <c r="B74" s="192"/>
      <c r="C74" s="279">
        <v>8.7999999999999995E-2</v>
      </c>
      <c r="D74" s="280"/>
      <c r="E74" s="280">
        <v>31</v>
      </c>
      <c r="F74" s="218">
        <v>55</v>
      </c>
      <c r="G74" s="218">
        <v>8000</v>
      </c>
      <c r="H74" s="89"/>
      <c r="I74" s="219">
        <v>0.33</v>
      </c>
      <c r="J74" s="219">
        <v>16.88</v>
      </c>
      <c r="K74" s="219">
        <v>0.08</v>
      </c>
      <c r="L74" s="219">
        <v>0</v>
      </c>
      <c r="M74" s="219">
        <v>0</v>
      </c>
      <c r="N74" s="219">
        <v>0.26</v>
      </c>
      <c r="O74" s="219">
        <v>0</v>
      </c>
      <c r="P74" s="219">
        <v>0</v>
      </c>
      <c r="Q74" s="105">
        <f>SUM(I74:P74)</f>
        <v>17.549999999999997</v>
      </c>
      <c r="R74" s="221">
        <v>0.17979999999999999</v>
      </c>
      <c r="S74" s="221">
        <v>2.00942</v>
      </c>
      <c r="T74" s="221">
        <v>-2.3400000000000001E-3</v>
      </c>
      <c r="U74" s="128">
        <f>ROUND(SUM(Q74,R74,T74,S74),5)</f>
        <v>19.736879999999999</v>
      </c>
      <c r="V74" s="105"/>
      <c r="W74" s="221">
        <v>-2.1700000000000001E-3</v>
      </c>
      <c r="X74" s="66"/>
      <c r="Y74" s="40">
        <f t="shared" si="0"/>
        <v>62</v>
      </c>
      <c r="Z74" s="40"/>
    </row>
    <row r="75" spans="1:26">
      <c r="A75" s="192">
        <f t="shared" si="1"/>
        <v>63</v>
      </c>
      <c r="B75" s="192"/>
      <c r="C75" s="279">
        <v>0.14499999999999999</v>
      </c>
      <c r="D75" s="280"/>
      <c r="E75" s="280">
        <v>50</v>
      </c>
      <c r="F75" s="218">
        <v>90</v>
      </c>
      <c r="G75" s="218">
        <v>13500</v>
      </c>
      <c r="H75" s="89"/>
      <c r="I75" s="219">
        <v>0.53</v>
      </c>
      <c r="J75" s="219">
        <v>18.329999999999998</v>
      </c>
      <c r="K75" s="219">
        <v>0.12</v>
      </c>
      <c r="L75" s="219">
        <v>0</v>
      </c>
      <c r="M75" s="219">
        <v>0</v>
      </c>
      <c r="N75" s="219">
        <v>0.41</v>
      </c>
      <c r="O75" s="219">
        <v>0</v>
      </c>
      <c r="P75" s="219">
        <v>0</v>
      </c>
      <c r="Q75" s="105">
        <f>SUM(I75:P75)</f>
        <v>19.39</v>
      </c>
      <c r="R75" s="221">
        <v>0.28999999999999998</v>
      </c>
      <c r="S75" s="221">
        <v>3.2410000000000001</v>
      </c>
      <c r="T75" s="221">
        <v>-3.7799999999999999E-3</v>
      </c>
      <c r="U75" s="128">
        <f>ROUND(SUM(Q75,R75,T75,S75),5)</f>
        <v>22.91722</v>
      </c>
      <c r="V75" s="105"/>
      <c r="W75" s="221">
        <v>-3.5000000000000001E-3</v>
      </c>
      <c r="X75" s="66"/>
      <c r="Y75" s="40">
        <f t="shared" si="0"/>
        <v>63</v>
      </c>
      <c r="Z75" s="40"/>
    </row>
    <row r="76" spans="1:26">
      <c r="A76" s="192">
        <f t="shared" si="1"/>
        <v>64</v>
      </c>
      <c r="B76" s="192"/>
      <c r="C76" s="279">
        <v>0.20599999999999999</v>
      </c>
      <c r="D76" s="280"/>
      <c r="E76" s="280">
        <v>71</v>
      </c>
      <c r="F76" s="218">
        <v>135</v>
      </c>
      <c r="G76" s="218">
        <v>22500</v>
      </c>
      <c r="H76" s="89"/>
      <c r="I76" s="219">
        <v>0.76</v>
      </c>
      <c r="J76" s="219">
        <v>21.27</v>
      </c>
      <c r="K76" s="219">
        <v>0.17</v>
      </c>
      <c r="L76" s="219">
        <v>0</v>
      </c>
      <c r="M76" s="219">
        <v>0</v>
      </c>
      <c r="N76" s="219">
        <v>0.59</v>
      </c>
      <c r="O76" s="219">
        <v>0</v>
      </c>
      <c r="P76" s="219">
        <v>0</v>
      </c>
      <c r="Q76" s="105">
        <f>SUM(I76:P76)</f>
        <v>22.790000000000003</v>
      </c>
      <c r="R76" s="221">
        <v>0.4118</v>
      </c>
      <c r="S76" s="221">
        <v>4.60222</v>
      </c>
      <c r="T76" s="221">
        <v>-5.3600000000000002E-3</v>
      </c>
      <c r="U76" s="128">
        <f>ROUND(SUM(Q76,R76,T76,S76),5)</f>
        <v>27.798660000000002</v>
      </c>
      <c r="V76" s="105"/>
      <c r="W76" s="221">
        <v>-4.9699999999999996E-3</v>
      </c>
      <c r="X76" s="66"/>
      <c r="Y76" s="40">
        <f t="shared" si="0"/>
        <v>64</v>
      </c>
      <c r="Z76" s="40"/>
    </row>
    <row r="77" spans="1:26">
      <c r="A77" s="192">
        <f t="shared" si="1"/>
        <v>65</v>
      </c>
      <c r="B77" s="192"/>
      <c r="C77" s="279">
        <v>0.23499999999999999</v>
      </c>
      <c r="D77" s="280"/>
      <c r="E77" s="280">
        <v>82</v>
      </c>
      <c r="F77" s="218">
        <v>180</v>
      </c>
      <c r="G77" s="218">
        <v>33000</v>
      </c>
      <c r="H77" s="89"/>
      <c r="I77" s="219">
        <v>0.87</v>
      </c>
      <c r="J77" s="219">
        <v>22.35</v>
      </c>
      <c r="K77" s="219">
        <v>0.2</v>
      </c>
      <c r="L77" s="219">
        <v>0</v>
      </c>
      <c r="M77" s="219">
        <v>0.01</v>
      </c>
      <c r="N77" s="219">
        <v>0.68</v>
      </c>
      <c r="O77" s="219">
        <v>0</v>
      </c>
      <c r="P77" s="219">
        <v>0</v>
      </c>
      <c r="Q77" s="105">
        <f>SUM(I77:P77)</f>
        <v>24.110000000000003</v>
      </c>
      <c r="R77" s="221">
        <v>0.47560000000000002</v>
      </c>
      <c r="S77" s="221">
        <v>5.3152400000000002</v>
      </c>
      <c r="T77" s="221">
        <v>-6.1900000000000002E-3</v>
      </c>
      <c r="U77" s="128">
        <f>ROUND(SUM(Q77,R77,T77,S77),5)</f>
        <v>29.894649999999999</v>
      </c>
      <c r="V77" s="105"/>
      <c r="W77" s="221">
        <v>-5.7400000000000003E-3</v>
      </c>
      <c r="X77" s="66"/>
      <c r="Y77" s="40">
        <f t="shared" ref="Y77:Y97" si="2">A77</f>
        <v>65</v>
      </c>
      <c r="Z77" s="40"/>
    </row>
    <row r="78" spans="1:26">
      <c r="A78" s="192">
        <f t="shared" si="1"/>
        <v>66</v>
      </c>
      <c r="B78" s="192"/>
      <c r="C78" s="279"/>
      <c r="D78" s="280"/>
      <c r="E78" s="280"/>
      <c r="F78" s="282" t="s">
        <v>70</v>
      </c>
      <c r="G78" s="218"/>
      <c r="H78" s="89"/>
      <c r="I78" s="219"/>
      <c r="J78" s="219"/>
      <c r="K78" s="219"/>
      <c r="L78" s="219"/>
      <c r="M78" s="219"/>
      <c r="N78" s="219"/>
      <c r="O78" s="219"/>
      <c r="P78" s="219"/>
      <c r="Q78" s="105"/>
      <c r="R78" s="221"/>
      <c r="S78" s="221"/>
      <c r="T78" s="221"/>
      <c r="U78" s="128"/>
      <c r="V78" s="105"/>
      <c r="W78" s="221"/>
      <c r="X78" s="66"/>
      <c r="Y78" s="40">
        <f t="shared" si="2"/>
        <v>66</v>
      </c>
      <c r="Z78" s="40"/>
    </row>
    <row r="79" spans="1:26">
      <c r="A79" s="192">
        <f t="shared" ref="A79:A97" si="3">A78+1</f>
        <v>67</v>
      </c>
      <c r="B79" s="192"/>
      <c r="C79" s="279">
        <v>8.7999999999999995E-2</v>
      </c>
      <c r="D79" s="280"/>
      <c r="E79" s="280">
        <v>31</v>
      </c>
      <c r="F79" s="218">
        <v>55</v>
      </c>
      <c r="G79" s="218">
        <v>8000</v>
      </c>
      <c r="H79" s="89"/>
      <c r="I79" s="219">
        <v>0.33</v>
      </c>
      <c r="J79" s="219">
        <v>13.26</v>
      </c>
      <c r="K79" s="219">
        <v>0.08</v>
      </c>
      <c r="L79" s="219">
        <v>0</v>
      </c>
      <c r="M79" s="219">
        <v>0</v>
      </c>
      <c r="N79" s="219">
        <v>0.26</v>
      </c>
      <c r="O79" s="219">
        <v>0</v>
      </c>
      <c r="P79" s="219">
        <v>0</v>
      </c>
      <c r="Q79" s="105">
        <f>SUM(I79:P79)</f>
        <v>13.93</v>
      </c>
      <c r="R79" s="221">
        <v>0.17979999999999999</v>
      </c>
      <c r="S79" s="221">
        <v>2.00942</v>
      </c>
      <c r="T79" s="221">
        <v>-2.3400000000000001E-3</v>
      </c>
      <c r="U79" s="128">
        <f>ROUND(SUM(Q79,R79,T79,S79),5)</f>
        <v>16.116879999999998</v>
      </c>
      <c r="V79" s="105"/>
      <c r="W79" s="221">
        <v>-2.1700000000000001E-3</v>
      </c>
      <c r="X79" s="66"/>
      <c r="Y79" s="40">
        <f t="shared" si="2"/>
        <v>67</v>
      </c>
      <c r="Z79" s="40"/>
    </row>
    <row r="80" spans="1:26">
      <c r="A80" s="192">
        <f t="shared" si="3"/>
        <v>68</v>
      </c>
      <c r="B80" s="192"/>
      <c r="C80" s="279">
        <v>0.14499999999999999</v>
      </c>
      <c r="D80" s="280"/>
      <c r="E80" s="280">
        <v>50</v>
      </c>
      <c r="F80" s="218">
        <v>90</v>
      </c>
      <c r="G80" s="218">
        <v>13500</v>
      </c>
      <c r="H80" s="89"/>
      <c r="I80" s="219">
        <v>0.53</v>
      </c>
      <c r="J80" s="219">
        <v>15.41</v>
      </c>
      <c r="K80" s="219">
        <v>0.12</v>
      </c>
      <c r="L80" s="219">
        <v>0</v>
      </c>
      <c r="M80" s="219">
        <v>0</v>
      </c>
      <c r="N80" s="219">
        <v>0.41</v>
      </c>
      <c r="O80" s="219">
        <v>0</v>
      </c>
      <c r="P80" s="219">
        <v>0</v>
      </c>
      <c r="Q80" s="105">
        <f>SUM(I80:P80)</f>
        <v>16.47</v>
      </c>
      <c r="R80" s="221">
        <v>0.28999999999999998</v>
      </c>
      <c r="S80" s="221">
        <v>3.2410000000000001</v>
      </c>
      <c r="T80" s="221">
        <v>-3.7799999999999999E-3</v>
      </c>
      <c r="U80" s="128">
        <f>ROUND(SUM(Q80,R80,T80,S80),5)</f>
        <v>19.997219999999999</v>
      </c>
      <c r="V80" s="105"/>
      <c r="W80" s="221">
        <v>-3.5000000000000001E-3</v>
      </c>
      <c r="X80" s="66"/>
      <c r="Y80" s="40">
        <f t="shared" si="2"/>
        <v>68</v>
      </c>
      <c r="Z80" s="40"/>
    </row>
    <row r="81" spans="1:26">
      <c r="A81" s="192">
        <f t="shared" si="3"/>
        <v>69</v>
      </c>
      <c r="B81" s="192"/>
      <c r="C81" s="279">
        <v>0.20599999999999999</v>
      </c>
      <c r="D81" s="280"/>
      <c r="E81" s="280">
        <v>71</v>
      </c>
      <c r="F81" s="218">
        <v>135</v>
      </c>
      <c r="G81" s="218">
        <v>22500</v>
      </c>
      <c r="H81" s="89"/>
      <c r="I81" s="219">
        <v>0.76</v>
      </c>
      <c r="J81" s="219">
        <v>17.489999999999998</v>
      </c>
      <c r="K81" s="219">
        <v>0.17</v>
      </c>
      <c r="L81" s="219">
        <v>0</v>
      </c>
      <c r="M81" s="219">
        <v>0</v>
      </c>
      <c r="N81" s="219">
        <v>0.59</v>
      </c>
      <c r="O81" s="219">
        <v>0</v>
      </c>
      <c r="P81" s="219">
        <v>0</v>
      </c>
      <c r="Q81" s="105">
        <f>SUM(I81:P81)</f>
        <v>19.010000000000002</v>
      </c>
      <c r="R81" s="221">
        <v>0.4118</v>
      </c>
      <c r="S81" s="221">
        <v>4.60222</v>
      </c>
      <c r="T81" s="221">
        <v>-5.3600000000000002E-3</v>
      </c>
      <c r="U81" s="128">
        <f>ROUND(SUM(Q81,R81,T81,S81),5)</f>
        <v>24.018660000000001</v>
      </c>
      <c r="V81" s="105"/>
      <c r="W81" s="221">
        <v>-4.9699999999999996E-3</v>
      </c>
      <c r="X81" s="66"/>
      <c r="Y81" s="40">
        <f t="shared" si="2"/>
        <v>69</v>
      </c>
      <c r="Z81" s="40"/>
    </row>
    <row r="82" spans="1:26">
      <c r="A82" s="192">
        <f t="shared" si="3"/>
        <v>70</v>
      </c>
      <c r="B82" s="192"/>
      <c r="C82" s="279">
        <v>0.23499999999999999</v>
      </c>
      <c r="D82" s="280"/>
      <c r="E82" s="280">
        <v>82</v>
      </c>
      <c r="F82" s="218">
        <v>180</v>
      </c>
      <c r="G82" s="218">
        <v>33000</v>
      </c>
      <c r="H82" s="89"/>
      <c r="I82" s="219">
        <v>0.87</v>
      </c>
      <c r="J82" s="219">
        <v>19.739999999999998</v>
      </c>
      <c r="K82" s="219">
        <v>0.2</v>
      </c>
      <c r="L82" s="219">
        <v>0</v>
      </c>
      <c r="M82" s="219">
        <v>0.01</v>
      </c>
      <c r="N82" s="219">
        <v>0.68</v>
      </c>
      <c r="O82" s="219">
        <v>0</v>
      </c>
      <c r="P82" s="219">
        <v>0</v>
      </c>
      <c r="Q82" s="105">
        <f>SUM(I82:P82)</f>
        <v>21.5</v>
      </c>
      <c r="R82" s="221">
        <v>0.47560000000000002</v>
      </c>
      <c r="S82" s="221">
        <v>5.3152400000000002</v>
      </c>
      <c r="T82" s="221">
        <v>-6.1900000000000002E-3</v>
      </c>
      <c r="U82" s="128">
        <f>ROUND(SUM(Q82,R82,T82,S82),5)</f>
        <v>27.284649999999999</v>
      </c>
      <c r="V82" s="105"/>
      <c r="W82" s="221">
        <v>-5.7400000000000003E-3</v>
      </c>
      <c r="X82" s="66"/>
      <c r="Y82" s="40">
        <f t="shared" si="2"/>
        <v>70</v>
      </c>
      <c r="Z82" s="40"/>
    </row>
    <row r="83" spans="1:26">
      <c r="A83" s="192">
        <f t="shared" si="3"/>
        <v>71</v>
      </c>
      <c r="B83" s="192"/>
      <c r="C83" s="279"/>
      <c r="D83" s="280"/>
      <c r="E83" s="280"/>
      <c r="F83" s="283" t="s">
        <v>110</v>
      </c>
      <c r="G83" s="218"/>
      <c r="H83" s="89"/>
      <c r="I83" s="219"/>
      <c r="J83" s="219"/>
      <c r="K83" s="219"/>
      <c r="L83" s="219"/>
      <c r="M83" s="219"/>
      <c r="N83" s="219"/>
      <c r="O83" s="219"/>
      <c r="P83" s="219"/>
      <c r="Q83" s="105"/>
      <c r="R83" s="221"/>
      <c r="S83" s="221"/>
      <c r="T83" s="221"/>
      <c r="U83" s="128"/>
      <c r="V83" s="105"/>
      <c r="W83" s="221"/>
      <c r="X83" s="66"/>
      <c r="Y83" s="40">
        <f t="shared" si="2"/>
        <v>71</v>
      </c>
      <c r="Z83" s="40"/>
    </row>
    <row r="84" spans="1:26">
      <c r="A84" s="192">
        <f t="shared" si="3"/>
        <v>72</v>
      </c>
      <c r="B84" s="192"/>
      <c r="C84" s="279">
        <v>0.13200000000000001</v>
      </c>
      <c r="D84" s="280"/>
      <c r="E84" s="280">
        <v>46</v>
      </c>
      <c r="F84" s="218">
        <v>100</v>
      </c>
      <c r="G84" s="218">
        <v>8500</v>
      </c>
      <c r="H84" s="89"/>
      <c r="I84" s="219">
        <v>0.49</v>
      </c>
      <c r="J84" s="219">
        <v>8.5299999999999994</v>
      </c>
      <c r="K84" s="219">
        <v>0.11</v>
      </c>
      <c r="L84" s="219">
        <v>0</v>
      </c>
      <c r="M84" s="219">
        <v>0</v>
      </c>
      <c r="N84" s="219">
        <v>0.38</v>
      </c>
      <c r="O84" s="219">
        <v>0</v>
      </c>
      <c r="P84" s="219">
        <v>0</v>
      </c>
      <c r="Q84" s="105">
        <f>SUM(I84:P84)</f>
        <v>9.51</v>
      </c>
      <c r="R84" s="221">
        <v>0.26679999999999998</v>
      </c>
      <c r="S84" s="221">
        <v>2.9817200000000001</v>
      </c>
      <c r="T84" s="221">
        <v>-3.47E-3</v>
      </c>
      <c r="U84" s="128">
        <f>ROUND(SUM(Q84,R84,T84,S84),5)</f>
        <v>12.755050000000001</v>
      </c>
      <c r="V84" s="105"/>
      <c r="W84" s="221">
        <v>-3.2200000000000002E-3</v>
      </c>
      <c r="Y84" s="40">
        <f t="shared" si="2"/>
        <v>72</v>
      </c>
      <c r="Z84" s="40"/>
    </row>
    <row r="85" spans="1:26">
      <c r="A85" s="192">
        <f t="shared" si="3"/>
        <v>73</v>
      </c>
      <c r="B85" s="192"/>
      <c r="C85" s="279">
        <v>0.20699999999999999</v>
      </c>
      <c r="D85" s="280"/>
      <c r="E85" s="280">
        <v>72</v>
      </c>
      <c r="F85" s="218">
        <v>175</v>
      </c>
      <c r="G85" s="218">
        <v>12000</v>
      </c>
      <c r="H85" s="89"/>
      <c r="I85" s="219">
        <v>0.77</v>
      </c>
      <c r="J85" s="219">
        <v>10.029999999999999</v>
      </c>
      <c r="K85" s="219">
        <v>0.18</v>
      </c>
      <c r="L85" s="219">
        <v>0</v>
      </c>
      <c r="M85" s="219">
        <v>0</v>
      </c>
      <c r="N85" s="219">
        <v>0.6</v>
      </c>
      <c r="O85" s="219">
        <v>0</v>
      </c>
      <c r="P85" s="219">
        <v>0</v>
      </c>
      <c r="Q85" s="105">
        <f>SUM(I85:P85)</f>
        <v>11.579999999999998</v>
      </c>
      <c r="R85" s="221">
        <v>0.41760000000000003</v>
      </c>
      <c r="S85" s="221">
        <v>4.6670400000000001</v>
      </c>
      <c r="T85" s="221">
        <v>-5.4400000000000004E-3</v>
      </c>
      <c r="U85" s="128">
        <f>ROUND(SUM(Q85,R85,T85,S85),5)</f>
        <v>16.659199999999998</v>
      </c>
      <c r="V85" s="105"/>
      <c r="W85" s="221">
        <v>-5.0400000000000002E-3</v>
      </c>
      <c r="X85" s="66"/>
      <c r="Y85" s="40">
        <f t="shared" si="2"/>
        <v>73</v>
      </c>
      <c r="Z85" s="40"/>
    </row>
    <row r="86" spans="1:26">
      <c r="A86" s="192">
        <f t="shared" si="3"/>
        <v>74</v>
      </c>
      <c r="B86" s="192"/>
      <c r="C86" s="279">
        <v>0.28799999999999998</v>
      </c>
      <c r="D86" s="280"/>
      <c r="E86" s="280">
        <v>100</v>
      </c>
      <c r="F86" s="218">
        <v>250</v>
      </c>
      <c r="G86" s="218">
        <v>18000</v>
      </c>
      <c r="H86" s="89"/>
      <c r="I86" s="219">
        <v>1.07</v>
      </c>
      <c r="J86" s="219">
        <v>11.73</v>
      </c>
      <c r="K86" s="219">
        <v>0.24</v>
      </c>
      <c r="L86" s="219">
        <v>0.01</v>
      </c>
      <c r="M86" s="219">
        <v>0.01</v>
      </c>
      <c r="N86" s="219">
        <v>0.83</v>
      </c>
      <c r="O86" s="219">
        <v>0</v>
      </c>
      <c r="P86" s="219">
        <v>0</v>
      </c>
      <c r="Q86" s="105">
        <f>SUM(I86:P86)</f>
        <v>13.89</v>
      </c>
      <c r="R86" s="221">
        <v>0.57999999999999996</v>
      </c>
      <c r="S86" s="221">
        <v>6.4820000000000002</v>
      </c>
      <c r="T86" s="221">
        <v>-7.5500000000000003E-3</v>
      </c>
      <c r="U86" s="128">
        <f>ROUND(SUM(Q86,R86,T86,S86),5)</f>
        <v>20.94445</v>
      </c>
      <c r="V86" s="105"/>
      <c r="W86" s="221">
        <v>-7.0000000000000001E-3</v>
      </c>
      <c r="X86" s="66"/>
      <c r="Y86" s="40">
        <f t="shared" si="2"/>
        <v>74</v>
      </c>
      <c r="Z86" s="40"/>
    </row>
    <row r="87" spans="1:26">
      <c r="A87" s="192">
        <f t="shared" si="3"/>
        <v>75</v>
      </c>
      <c r="B87" s="192"/>
      <c r="C87" s="279">
        <v>0.44400000000000001</v>
      </c>
      <c r="D87" s="280"/>
      <c r="E87" s="280">
        <v>154</v>
      </c>
      <c r="F87" s="218">
        <v>400</v>
      </c>
      <c r="G87" s="218">
        <v>32000</v>
      </c>
      <c r="H87" s="89"/>
      <c r="I87" s="219">
        <v>1.64</v>
      </c>
      <c r="J87" s="219">
        <v>15.41</v>
      </c>
      <c r="K87" s="219">
        <v>0.37</v>
      </c>
      <c r="L87" s="219">
        <v>0.01</v>
      </c>
      <c r="M87" s="219">
        <v>0.01</v>
      </c>
      <c r="N87" s="219">
        <v>1.28</v>
      </c>
      <c r="O87" s="219">
        <v>0.01</v>
      </c>
      <c r="P87" s="219">
        <v>0</v>
      </c>
      <c r="Q87" s="105">
        <f>SUM(I87:P87)</f>
        <v>18.730000000000008</v>
      </c>
      <c r="R87" s="221">
        <v>0.89319999999999999</v>
      </c>
      <c r="S87" s="221">
        <v>9.9822799999999994</v>
      </c>
      <c r="T87" s="221">
        <v>-1.163E-2</v>
      </c>
      <c r="U87" s="128">
        <f>ROUND(SUM(Q87,R87,T87,S87),5)</f>
        <v>29.59385</v>
      </c>
      <c r="V87" s="105"/>
      <c r="W87" s="221">
        <v>-1.078E-2</v>
      </c>
      <c r="X87" s="66"/>
      <c r="Y87" s="40">
        <f t="shared" si="2"/>
        <v>75</v>
      </c>
      <c r="Z87" s="40"/>
    </row>
    <row r="88" spans="1:26">
      <c r="A88" s="192">
        <f t="shared" si="3"/>
        <v>76</v>
      </c>
      <c r="B88" s="192"/>
      <c r="C88" s="279"/>
      <c r="D88" s="280"/>
      <c r="E88" s="280"/>
      <c r="F88" s="283" t="s">
        <v>111</v>
      </c>
      <c r="G88" s="218"/>
      <c r="I88" s="219"/>
      <c r="J88" s="219"/>
      <c r="K88" s="219"/>
      <c r="L88" s="219"/>
      <c r="M88" s="219"/>
      <c r="N88" s="219"/>
      <c r="O88" s="219"/>
      <c r="P88" s="219"/>
      <c r="Q88" s="105"/>
      <c r="R88" s="221"/>
      <c r="S88" s="221"/>
      <c r="T88" s="221"/>
      <c r="U88" s="128"/>
      <c r="V88" s="105"/>
      <c r="W88" s="221"/>
      <c r="Y88" s="40">
        <f t="shared" si="2"/>
        <v>76</v>
      </c>
      <c r="Z88" s="40"/>
    </row>
    <row r="89" spans="1:26">
      <c r="A89" s="192">
        <f t="shared" si="3"/>
        <v>77</v>
      </c>
      <c r="B89" s="192"/>
      <c r="C89" s="279">
        <v>0.13200000000000001</v>
      </c>
      <c r="D89" s="280"/>
      <c r="E89" s="280">
        <v>46</v>
      </c>
      <c r="F89" s="218">
        <v>100</v>
      </c>
      <c r="G89" s="218">
        <v>8500</v>
      </c>
      <c r="H89" s="89"/>
      <c r="I89" s="219">
        <v>0.49</v>
      </c>
      <c r="J89" s="219">
        <v>8.98</v>
      </c>
      <c r="K89" s="219">
        <v>0.11</v>
      </c>
      <c r="L89" s="219">
        <v>0</v>
      </c>
      <c r="M89" s="219">
        <v>0</v>
      </c>
      <c r="N89" s="219">
        <v>0.38</v>
      </c>
      <c r="O89" s="219">
        <v>0</v>
      </c>
      <c r="P89" s="219">
        <v>0</v>
      </c>
      <c r="Q89" s="105">
        <f>SUM(I89:P89)</f>
        <v>9.9600000000000009</v>
      </c>
      <c r="R89" s="221">
        <v>0.26679999999999998</v>
      </c>
      <c r="S89" s="221">
        <v>2.9817200000000001</v>
      </c>
      <c r="T89" s="221">
        <v>-3.47E-3</v>
      </c>
      <c r="U89" s="128">
        <f>ROUND(SUM(Q89,R89,T89,S89),5)</f>
        <v>13.20505</v>
      </c>
      <c r="V89" s="105"/>
      <c r="W89" s="221">
        <v>-3.2200000000000002E-3</v>
      </c>
      <c r="X89" s="66"/>
      <c r="Y89" s="40">
        <f t="shared" si="2"/>
        <v>77</v>
      </c>
      <c r="Z89" s="40"/>
    </row>
    <row r="90" spans="1:26">
      <c r="A90" s="192">
        <f t="shared" si="3"/>
        <v>78</v>
      </c>
      <c r="B90" s="192"/>
      <c r="C90" s="279">
        <v>0.20699999999999999</v>
      </c>
      <c r="D90" s="280"/>
      <c r="E90" s="280">
        <v>72</v>
      </c>
      <c r="F90" s="218">
        <v>175</v>
      </c>
      <c r="G90" s="218">
        <v>12000</v>
      </c>
      <c r="H90" s="89"/>
      <c r="I90" s="219">
        <v>0.77</v>
      </c>
      <c r="J90" s="219">
        <v>10.48</v>
      </c>
      <c r="K90" s="219">
        <v>0.18</v>
      </c>
      <c r="L90" s="219">
        <v>0</v>
      </c>
      <c r="M90" s="219">
        <v>0</v>
      </c>
      <c r="N90" s="219">
        <v>0.6</v>
      </c>
      <c r="O90" s="219">
        <v>0</v>
      </c>
      <c r="P90" s="219">
        <v>0</v>
      </c>
      <c r="Q90" s="105">
        <f>SUM(I90:P90)</f>
        <v>12.03</v>
      </c>
      <c r="R90" s="221">
        <v>0.41760000000000003</v>
      </c>
      <c r="S90" s="221">
        <v>4.6670400000000001</v>
      </c>
      <c r="T90" s="221">
        <v>-5.4400000000000004E-3</v>
      </c>
      <c r="U90" s="128">
        <f>ROUND(SUM(Q90,R90,T90,S90),5)</f>
        <v>17.109200000000001</v>
      </c>
      <c r="V90" s="105"/>
      <c r="W90" s="221">
        <v>-5.0400000000000002E-3</v>
      </c>
      <c r="X90" s="66"/>
      <c r="Y90" s="40">
        <f t="shared" si="2"/>
        <v>78</v>
      </c>
      <c r="Z90" s="40"/>
    </row>
    <row r="91" spans="1:26">
      <c r="A91" s="192">
        <f t="shared" si="3"/>
        <v>79</v>
      </c>
      <c r="B91" s="192"/>
      <c r="C91" s="279">
        <v>0.28799999999999998</v>
      </c>
      <c r="D91" s="280"/>
      <c r="E91" s="280">
        <v>100</v>
      </c>
      <c r="F91" s="218">
        <v>250</v>
      </c>
      <c r="G91" s="218">
        <v>18000</v>
      </c>
      <c r="H91" s="89"/>
      <c r="I91" s="219">
        <v>1.07</v>
      </c>
      <c r="J91" s="219">
        <v>12.19</v>
      </c>
      <c r="K91" s="219">
        <v>0.24</v>
      </c>
      <c r="L91" s="219">
        <v>0.01</v>
      </c>
      <c r="M91" s="219">
        <v>0.01</v>
      </c>
      <c r="N91" s="219">
        <v>0.83</v>
      </c>
      <c r="O91" s="219">
        <v>0</v>
      </c>
      <c r="P91" s="219">
        <v>0</v>
      </c>
      <c r="Q91" s="105">
        <f>SUM(I91:P91)</f>
        <v>14.35</v>
      </c>
      <c r="R91" s="221">
        <v>0.57999999999999996</v>
      </c>
      <c r="S91" s="221">
        <v>6.4820000000000002</v>
      </c>
      <c r="T91" s="221">
        <v>-7.5500000000000003E-3</v>
      </c>
      <c r="U91" s="128">
        <f>ROUND(SUM(Q91,R91,T91,S91),5)</f>
        <v>21.404450000000001</v>
      </c>
      <c r="V91" s="105"/>
      <c r="W91" s="221">
        <v>-7.0000000000000001E-3</v>
      </c>
      <c r="X91" s="66"/>
      <c r="Y91" s="40">
        <f t="shared" si="2"/>
        <v>79</v>
      </c>
      <c r="Z91" s="40"/>
    </row>
    <row r="92" spans="1:26">
      <c r="A92" s="192">
        <f t="shared" si="3"/>
        <v>80</v>
      </c>
      <c r="B92" s="192"/>
      <c r="C92" s="279">
        <v>0.44400000000000001</v>
      </c>
      <c r="D92" s="280"/>
      <c r="E92" s="280">
        <v>154</v>
      </c>
      <c r="F92" s="218">
        <v>400</v>
      </c>
      <c r="G92" s="218">
        <v>32000</v>
      </c>
      <c r="H92" s="89"/>
      <c r="I92" s="219">
        <v>1.64</v>
      </c>
      <c r="J92" s="219">
        <v>15.86</v>
      </c>
      <c r="K92" s="219">
        <v>0.37</v>
      </c>
      <c r="L92" s="219">
        <v>0.01</v>
      </c>
      <c r="M92" s="219">
        <v>0.01</v>
      </c>
      <c r="N92" s="219">
        <v>1.28</v>
      </c>
      <c r="O92" s="219">
        <v>0.01</v>
      </c>
      <c r="P92" s="219">
        <v>0</v>
      </c>
      <c r="Q92" s="105">
        <f>SUM(I92:P92)</f>
        <v>19.180000000000007</v>
      </c>
      <c r="R92" s="221">
        <v>0.89319999999999999</v>
      </c>
      <c r="S92" s="221">
        <v>9.9822799999999994</v>
      </c>
      <c r="T92" s="221">
        <v>-1.163E-2</v>
      </c>
      <c r="U92" s="128">
        <f>ROUND(SUM(Q92,R92,T92,S92),5)</f>
        <v>30.043849999999999</v>
      </c>
      <c r="V92" s="105"/>
      <c r="W92" s="221">
        <v>-1.078E-2</v>
      </c>
      <c r="X92" s="66"/>
      <c r="Y92" s="40">
        <f t="shared" si="2"/>
        <v>80</v>
      </c>
      <c r="Z92" s="40"/>
    </row>
    <row r="93" spans="1:26">
      <c r="A93" s="192">
        <f t="shared" si="3"/>
        <v>81</v>
      </c>
      <c r="B93" s="192"/>
      <c r="C93" s="279"/>
      <c r="D93" s="280"/>
      <c r="E93" s="280"/>
      <c r="F93" s="283" t="s">
        <v>112</v>
      </c>
      <c r="G93" s="218"/>
      <c r="I93" s="219"/>
      <c r="J93" s="219"/>
      <c r="K93" s="219"/>
      <c r="L93" s="219"/>
      <c r="M93" s="219"/>
      <c r="N93" s="219"/>
      <c r="O93" s="219"/>
      <c r="P93" s="219"/>
      <c r="Q93" s="105"/>
      <c r="R93" s="221"/>
      <c r="S93" s="221"/>
      <c r="T93" s="221"/>
      <c r="U93" s="128"/>
      <c r="V93" s="105"/>
      <c r="W93" s="221"/>
      <c r="Y93" s="40">
        <f t="shared" si="2"/>
        <v>81</v>
      </c>
      <c r="Z93" s="40"/>
    </row>
    <row r="94" spans="1:26">
      <c r="A94" s="192">
        <f t="shared" si="3"/>
        <v>82</v>
      </c>
      <c r="B94" s="192"/>
      <c r="C94" s="279">
        <v>0.13200000000000001</v>
      </c>
      <c r="D94" s="280"/>
      <c r="E94" s="280">
        <v>46</v>
      </c>
      <c r="F94" s="218">
        <v>100</v>
      </c>
      <c r="G94" s="218">
        <v>8500</v>
      </c>
      <c r="H94" s="89"/>
      <c r="I94" s="219">
        <v>0.49</v>
      </c>
      <c r="J94" s="219">
        <v>20.76</v>
      </c>
      <c r="K94" s="219">
        <v>0.11</v>
      </c>
      <c r="L94" s="219">
        <v>0</v>
      </c>
      <c r="M94" s="219">
        <v>0</v>
      </c>
      <c r="N94" s="219">
        <v>0.38</v>
      </c>
      <c r="O94" s="219">
        <v>0</v>
      </c>
      <c r="P94" s="219">
        <v>0</v>
      </c>
      <c r="Q94" s="105">
        <f>SUM(I94:P94)</f>
        <v>21.74</v>
      </c>
      <c r="R94" s="221">
        <v>0.26679999999999998</v>
      </c>
      <c r="S94" s="221">
        <v>2.9817200000000001</v>
      </c>
      <c r="T94" s="221">
        <v>-3.47E-3</v>
      </c>
      <c r="U94" s="128">
        <f>ROUND(SUM(Q94,R94,T94,S94),5)</f>
        <v>24.985050000000001</v>
      </c>
      <c r="V94" s="105"/>
      <c r="W94" s="221">
        <v>-3.2200000000000002E-3</v>
      </c>
      <c r="X94" s="66"/>
      <c r="Y94" s="40">
        <f t="shared" si="2"/>
        <v>82</v>
      </c>
      <c r="Z94" s="40"/>
    </row>
    <row r="95" spans="1:26">
      <c r="A95" s="192">
        <f t="shared" si="3"/>
        <v>83</v>
      </c>
      <c r="B95" s="192"/>
      <c r="C95" s="279">
        <v>0.20699999999999999</v>
      </c>
      <c r="D95" s="280"/>
      <c r="E95" s="280">
        <v>72</v>
      </c>
      <c r="F95" s="218">
        <v>175</v>
      </c>
      <c r="G95" s="218">
        <v>12000</v>
      </c>
      <c r="H95" s="89"/>
      <c r="I95" s="219">
        <v>0.77</v>
      </c>
      <c r="J95" s="219">
        <v>22.26</v>
      </c>
      <c r="K95" s="219">
        <v>0.18</v>
      </c>
      <c r="L95" s="219">
        <v>0</v>
      </c>
      <c r="M95" s="219">
        <v>0</v>
      </c>
      <c r="N95" s="219">
        <v>0.6</v>
      </c>
      <c r="O95" s="219">
        <v>0</v>
      </c>
      <c r="P95" s="219">
        <v>0</v>
      </c>
      <c r="Q95" s="105">
        <f>SUM(I95:P95)</f>
        <v>23.810000000000002</v>
      </c>
      <c r="R95" s="221">
        <v>0.41760000000000003</v>
      </c>
      <c r="S95" s="221">
        <v>4.6670400000000001</v>
      </c>
      <c r="T95" s="221">
        <v>-5.4400000000000004E-3</v>
      </c>
      <c r="U95" s="128">
        <f>ROUND(SUM(Q95,R95,T95,S95),5)</f>
        <v>28.889199999999999</v>
      </c>
      <c r="V95" s="105"/>
      <c r="W95" s="221">
        <v>-5.0400000000000002E-3</v>
      </c>
      <c r="X95" s="66"/>
      <c r="Y95" s="40">
        <f t="shared" si="2"/>
        <v>83</v>
      </c>
      <c r="Z95" s="40"/>
    </row>
    <row r="96" spans="1:26">
      <c r="A96" s="192">
        <f t="shared" si="3"/>
        <v>84</v>
      </c>
      <c r="B96" s="192"/>
      <c r="C96" s="279">
        <v>0.28799999999999998</v>
      </c>
      <c r="D96" s="280"/>
      <c r="E96" s="280">
        <v>100</v>
      </c>
      <c r="F96" s="218">
        <v>250</v>
      </c>
      <c r="G96" s="218">
        <v>18000</v>
      </c>
      <c r="H96" s="89"/>
      <c r="I96" s="219">
        <v>1.07</v>
      </c>
      <c r="J96" s="219">
        <v>23.97</v>
      </c>
      <c r="K96" s="219">
        <v>0.24</v>
      </c>
      <c r="L96" s="219">
        <v>0.01</v>
      </c>
      <c r="M96" s="219">
        <v>0.01</v>
      </c>
      <c r="N96" s="219">
        <v>0.83</v>
      </c>
      <c r="O96" s="219">
        <v>0</v>
      </c>
      <c r="P96" s="219">
        <v>0</v>
      </c>
      <c r="Q96" s="105">
        <f>SUM(I96:P96)</f>
        <v>26.13</v>
      </c>
      <c r="R96" s="221">
        <v>0.57999999999999996</v>
      </c>
      <c r="S96" s="221">
        <v>6.4820000000000002</v>
      </c>
      <c r="T96" s="221">
        <v>-7.5500000000000003E-3</v>
      </c>
      <c r="U96" s="128">
        <f>ROUND(SUM(Q96,R96,T96,S96),5)</f>
        <v>33.184449999999998</v>
      </c>
      <c r="V96" s="105"/>
      <c r="W96" s="221">
        <v>-7.0000000000000001E-3</v>
      </c>
      <c r="X96" s="66"/>
      <c r="Y96" s="40">
        <f t="shared" si="2"/>
        <v>84</v>
      </c>
      <c r="Z96" s="40"/>
    </row>
    <row r="97" spans="1:26">
      <c r="A97" s="192">
        <f t="shared" si="3"/>
        <v>85</v>
      </c>
      <c r="B97" s="192"/>
      <c r="C97" s="279">
        <v>0.44400000000000001</v>
      </c>
      <c r="D97" s="280"/>
      <c r="E97" s="280">
        <v>154</v>
      </c>
      <c r="F97" s="218">
        <v>400</v>
      </c>
      <c r="G97" s="218">
        <v>32000</v>
      </c>
      <c r="H97" s="89"/>
      <c r="I97" s="219">
        <v>1.64</v>
      </c>
      <c r="J97" s="219">
        <v>27.64</v>
      </c>
      <c r="K97" s="219">
        <v>0.37</v>
      </c>
      <c r="L97" s="219">
        <v>0.01</v>
      </c>
      <c r="M97" s="219">
        <v>0.01</v>
      </c>
      <c r="N97" s="219">
        <v>1.28</v>
      </c>
      <c r="O97" s="219">
        <v>0.01</v>
      </c>
      <c r="P97" s="219">
        <v>0</v>
      </c>
      <c r="Q97" s="105">
        <f>SUM(I97:P97)</f>
        <v>30.960000000000008</v>
      </c>
      <c r="R97" s="221">
        <v>0.89319999999999999</v>
      </c>
      <c r="S97" s="221">
        <v>9.9822799999999994</v>
      </c>
      <c r="T97" s="221">
        <v>-1.163E-2</v>
      </c>
      <c r="U97" s="128">
        <f>ROUND(SUM(Q97,R97,T97,S97),5)</f>
        <v>41.82385</v>
      </c>
      <c r="V97" s="105"/>
      <c r="W97" s="221">
        <v>-1.078E-2</v>
      </c>
      <c r="X97" s="66"/>
      <c r="Y97" s="40">
        <f t="shared" si="2"/>
        <v>85</v>
      </c>
      <c r="Z97" s="40"/>
    </row>
    <row r="98" spans="1:26">
      <c r="A98" s="27"/>
      <c r="C98" s="186"/>
      <c r="J98" s="27"/>
      <c r="T98" s="27"/>
    </row>
    <row r="99" spans="1:26">
      <c r="A99" s="27"/>
      <c r="C99" s="186"/>
      <c r="J99" s="27"/>
      <c r="T99" s="27"/>
    </row>
    <row r="100" spans="1:26">
      <c r="A100" s="27"/>
      <c r="C100" s="186"/>
      <c r="J100" s="27"/>
      <c r="T100" s="27"/>
    </row>
    <row r="101" spans="1:26">
      <c r="A101" s="27"/>
      <c r="C101" s="186"/>
      <c r="J101" s="27"/>
      <c r="T101" s="27"/>
    </row>
    <row r="102" spans="1:26">
      <c r="A102" s="27"/>
      <c r="C102" s="186"/>
      <c r="J102" s="27"/>
      <c r="T102" s="27"/>
    </row>
    <row r="103" spans="1:26">
      <c r="A103" s="27"/>
      <c r="C103" s="186"/>
      <c r="J103" s="27"/>
      <c r="T103" s="27"/>
    </row>
    <row r="104" spans="1:26">
      <c r="A104" s="27"/>
      <c r="C104" s="186"/>
      <c r="J104" s="27"/>
      <c r="T104" s="27"/>
    </row>
    <row r="105" spans="1:26">
      <c r="A105" s="27"/>
      <c r="C105" s="186"/>
      <c r="J105" s="27"/>
      <c r="T105" s="27"/>
    </row>
    <row r="106" spans="1:26">
      <c r="A106" s="27"/>
      <c r="C106" s="186"/>
      <c r="J106" s="27"/>
      <c r="T106" s="27"/>
    </row>
    <row r="107" spans="1:26">
      <c r="A107" s="27"/>
      <c r="C107" s="186"/>
      <c r="J107" s="27"/>
      <c r="T107" s="27"/>
    </row>
    <row r="108" spans="1:26">
      <c r="A108" s="27"/>
      <c r="C108" s="186"/>
      <c r="J108" s="27"/>
      <c r="T108" s="27"/>
    </row>
    <row r="109" spans="1:26">
      <c r="A109" s="27"/>
      <c r="C109" s="186"/>
      <c r="J109" s="27"/>
      <c r="T109" s="27"/>
    </row>
    <row r="110" spans="1:26">
      <c r="A110" s="27"/>
      <c r="C110" s="186"/>
      <c r="J110" s="27"/>
      <c r="T110" s="27"/>
    </row>
    <row r="111" spans="1:26">
      <c r="A111" s="27"/>
      <c r="C111" s="186"/>
      <c r="J111" s="27"/>
      <c r="T111" s="27"/>
    </row>
    <row r="112" spans="1:26">
      <c r="A112" s="27"/>
      <c r="C112" s="186"/>
      <c r="J112" s="27"/>
      <c r="T112" s="27"/>
    </row>
    <row r="113" spans="1:20">
      <c r="A113" s="27"/>
      <c r="C113" s="186"/>
      <c r="J113" s="27"/>
      <c r="T113" s="27"/>
    </row>
    <row r="114" spans="1:20">
      <c r="A114" s="27"/>
      <c r="C114" s="186"/>
      <c r="J114" s="27"/>
      <c r="T114" s="27"/>
    </row>
    <row r="115" spans="1:20">
      <c r="A115" s="27"/>
      <c r="C115" s="186"/>
      <c r="J115" s="27"/>
      <c r="T115" s="27"/>
    </row>
    <row r="116" spans="1:20">
      <c r="A116" s="27"/>
      <c r="C116" s="186"/>
      <c r="J116" s="27"/>
      <c r="T116" s="27"/>
    </row>
    <row r="117" spans="1:20">
      <c r="A117" s="27"/>
      <c r="C117" s="186"/>
      <c r="J117" s="27"/>
      <c r="T117" s="27"/>
    </row>
    <row r="118" spans="1:20">
      <c r="A118" s="27"/>
      <c r="C118" s="186"/>
      <c r="J118" s="27"/>
      <c r="T118" s="27"/>
    </row>
    <row r="119" spans="1:20">
      <c r="A119" s="27"/>
      <c r="C119" s="186"/>
      <c r="J119" s="27"/>
      <c r="T119" s="27"/>
    </row>
    <row r="120" spans="1:20">
      <c r="A120" s="27"/>
      <c r="C120" s="186"/>
      <c r="J120" s="27"/>
      <c r="T120" s="27"/>
    </row>
    <row r="121" spans="1:20">
      <c r="A121" s="27"/>
      <c r="C121" s="186"/>
      <c r="J121" s="27"/>
      <c r="T121" s="27"/>
    </row>
    <row r="122" spans="1:20">
      <c r="A122" s="27"/>
      <c r="C122" s="186"/>
      <c r="J122" s="27"/>
      <c r="T122" s="27"/>
    </row>
    <row r="123" spans="1:20">
      <c r="A123" s="27"/>
      <c r="C123" s="186"/>
      <c r="J123" s="27"/>
      <c r="T123" s="27"/>
    </row>
    <row r="124" spans="1:20">
      <c r="A124" s="27"/>
      <c r="C124" s="186"/>
      <c r="J124" s="27"/>
      <c r="T124" s="27"/>
    </row>
    <row r="125" spans="1:20">
      <c r="A125" s="27"/>
      <c r="C125" s="186"/>
      <c r="J125" s="27"/>
      <c r="T125" s="27"/>
    </row>
    <row r="126" spans="1:20">
      <c r="A126" s="27"/>
      <c r="C126" s="186"/>
      <c r="J126" s="27"/>
      <c r="T126" s="27"/>
    </row>
    <row r="127" spans="1:20">
      <c r="A127" s="27"/>
      <c r="C127" s="186"/>
      <c r="J127" s="27"/>
      <c r="T127" s="27"/>
    </row>
    <row r="128" spans="1:20">
      <c r="A128" s="27"/>
      <c r="C128" s="186"/>
      <c r="J128" s="27"/>
      <c r="T128" s="27"/>
    </row>
    <row r="129" spans="1:20">
      <c r="A129" s="27"/>
      <c r="C129" s="186"/>
      <c r="J129" s="27"/>
      <c r="T129" s="27"/>
    </row>
    <row r="130" spans="1:20">
      <c r="A130" s="27"/>
      <c r="C130" s="186"/>
      <c r="J130" s="27"/>
      <c r="T130" s="27"/>
    </row>
    <row r="131" spans="1:20">
      <c r="A131" s="27"/>
      <c r="C131" s="186"/>
      <c r="J131" s="27"/>
      <c r="T131" s="27"/>
    </row>
    <row r="132" spans="1:20">
      <c r="A132" s="27"/>
      <c r="C132" s="186"/>
      <c r="J132" s="27"/>
      <c r="T132" s="27"/>
    </row>
    <row r="133" spans="1:20">
      <c r="A133" s="27"/>
      <c r="C133" s="186"/>
      <c r="J133" s="27"/>
      <c r="T133" s="27"/>
    </row>
    <row r="134" spans="1:20">
      <c r="A134" s="27"/>
      <c r="C134" s="186"/>
      <c r="J134" s="27"/>
      <c r="T134" s="27"/>
    </row>
    <row r="135" spans="1:20">
      <c r="A135" s="27"/>
      <c r="C135" s="186"/>
      <c r="J135" s="27"/>
      <c r="T135" s="27"/>
    </row>
    <row r="136" spans="1:20">
      <c r="A136" s="27"/>
      <c r="C136" s="186"/>
      <c r="J136" s="27"/>
      <c r="T136" s="27"/>
    </row>
    <row r="137" spans="1:20">
      <c r="A137" s="27"/>
      <c r="C137" s="186"/>
      <c r="J137" s="27"/>
      <c r="T137" s="27"/>
    </row>
    <row r="138" spans="1:20">
      <c r="A138" s="27"/>
      <c r="C138" s="186"/>
      <c r="J138" s="27"/>
      <c r="T138" s="27"/>
    </row>
    <row r="139" spans="1:20">
      <c r="A139" s="27"/>
      <c r="C139" s="186"/>
      <c r="J139" s="27"/>
      <c r="T139" s="27"/>
    </row>
    <row r="140" spans="1:20">
      <c r="A140" s="27"/>
      <c r="C140" s="186"/>
      <c r="J140" s="27"/>
      <c r="T140" s="27"/>
    </row>
    <row r="141" spans="1:20">
      <c r="A141" s="27"/>
      <c r="C141" s="186"/>
      <c r="J141" s="27"/>
      <c r="T141" s="27"/>
    </row>
    <row r="142" spans="1:20">
      <c r="A142" s="27"/>
      <c r="C142" s="186"/>
      <c r="J142" s="27"/>
      <c r="T142" s="27"/>
    </row>
    <row r="143" spans="1:20">
      <c r="A143" s="27"/>
      <c r="C143" s="186"/>
      <c r="J143" s="27"/>
      <c r="T143" s="27"/>
    </row>
    <row r="144" spans="1:20">
      <c r="A144" s="27"/>
      <c r="C144" s="186"/>
      <c r="J144" s="27"/>
      <c r="T144" s="27"/>
    </row>
    <row r="145" spans="1:20">
      <c r="A145" s="27"/>
      <c r="C145" s="186"/>
      <c r="J145" s="27"/>
      <c r="T145" s="27"/>
    </row>
    <row r="146" spans="1:20">
      <c r="A146" s="27"/>
      <c r="C146" s="186"/>
      <c r="J146" s="27"/>
      <c r="T146" s="27"/>
    </row>
    <row r="147" spans="1:20">
      <c r="A147" s="27"/>
      <c r="C147" s="186"/>
      <c r="J147" s="27"/>
      <c r="T147" s="27"/>
    </row>
    <row r="148" spans="1:20">
      <c r="A148" s="27"/>
      <c r="C148" s="186"/>
      <c r="J148" s="27"/>
      <c r="T148" s="27"/>
    </row>
    <row r="149" spans="1:20">
      <c r="A149" s="27"/>
      <c r="C149" s="186"/>
      <c r="J149" s="27"/>
      <c r="T149" s="27"/>
    </row>
    <row r="150" spans="1:20">
      <c r="A150" s="27"/>
      <c r="C150" s="186"/>
      <c r="J150" s="27"/>
      <c r="T150" s="27"/>
    </row>
    <row r="151" spans="1:20">
      <c r="A151" s="27"/>
      <c r="C151" s="186"/>
      <c r="J151" s="27"/>
      <c r="T151" s="27"/>
    </row>
    <row r="152" spans="1:20">
      <c r="A152" s="27"/>
      <c r="C152" s="186"/>
      <c r="J152" s="27"/>
      <c r="T152" s="27"/>
    </row>
    <row r="153" spans="1:20">
      <c r="A153" s="27"/>
      <c r="C153" s="186"/>
      <c r="J153" s="27"/>
      <c r="T153" s="27"/>
    </row>
    <row r="154" spans="1:20">
      <c r="A154" s="27"/>
      <c r="C154" s="186"/>
      <c r="J154" s="27"/>
      <c r="T154" s="27"/>
    </row>
    <row r="155" spans="1:20">
      <c r="A155" s="27"/>
      <c r="C155" s="186"/>
      <c r="J155" s="27"/>
      <c r="T155" s="27"/>
    </row>
    <row r="156" spans="1:20">
      <c r="A156" s="27"/>
      <c r="C156" s="186"/>
      <c r="J156" s="27"/>
      <c r="T156" s="27"/>
    </row>
    <row r="157" spans="1:20">
      <c r="A157" s="27"/>
      <c r="C157" s="186"/>
      <c r="J157" s="27"/>
      <c r="T157" s="27"/>
    </row>
    <row r="158" spans="1:20">
      <c r="A158" s="27"/>
      <c r="C158" s="186"/>
      <c r="J158" s="27"/>
      <c r="T158" s="27"/>
    </row>
    <row r="159" spans="1:20">
      <c r="A159" s="27"/>
      <c r="C159" s="186"/>
      <c r="J159" s="27"/>
      <c r="T159" s="27"/>
    </row>
    <row r="160" spans="1:20">
      <c r="A160" s="27"/>
      <c r="C160" s="186"/>
      <c r="J160" s="27"/>
      <c r="T160" s="27"/>
    </row>
    <row r="161" spans="1:20">
      <c r="A161" s="27"/>
      <c r="C161" s="186"/>
      <c r="J161" s="27"/>
      <c r="T161" s="27"/>
    </row>
    <row r="162" spans="1:20">
      <c r="A162" s="27"/>
      <c r="C162" s="186"/>
      <c r="J162" s="27"/>
      <c r="T162" s="27"/>
    </row>
    <row r="163" spans="1:20">
      <c r="A163" s="27"/>
      <c r="C163" s="186"/>
      <c r="J163" s="27"/>
      <c r="T163" s="27"/>
    </row>
    <row r="164" spans="1:20">
      <c r="A164" s="27"/>
      <c r="C164" s="186"/>
      <c r="J164" s="27"/>
      <c r="T164" s="27"/>
    </row>
    <row r="165" spans="1:20">
      <c r="A165" s="27"/>
      <c r="C165" s="186"/>
      <c r="J165" s="27"/>
      <c r="T165" s="27"/>
    </row>
    <row r="166" spans="1:20">
      <c r="A166" s="27"/>
      <c r="C166" s="186"/>
      <c r="J166" s="27"/>
      <c r="T166" s="27"/>
    </row>
    <row r="167" spans="1:20">
      <c r="A167" s="27"/>
      <c r="C167" s="186"/>
      <c r="J167" s="27"/>
      <c r="T167" s="27"/>
    </row>
    <row r="168" spans="1:20">
      <c r="A168" s="27"/>
      <c r="C168" s="186"/>
      <c r="J168" s="27"/>
      <c r="T168" s="27"/>
    </row>
    <row r="169" spans="1:20">
      <c r="A169" s="27"/>
      <c r="C169" s="186"/>
      <c r="J169" s="27"/>
      <c r="T169" s="27"/>
    </row>
    <row r="170" spans="1:20">
      <c r="A170" s="27"/>
      <c r="C170" s="186"/>
      <c r="J170" s="27"/>
      <c r="T170" s="27"/>
    </row>
    <row r="171" spans="1:20">
      <c r="A171" s="27"/>
      <c r="C171" s="186"/>
      <c r="J171" s="27"/>
      <c r="T171" s="27"/>
    </row>
    <row r="172" spans="1:20">
      <c r="A172" s="27"/>
      <c r="C172" s="186"/>
      <c r="J172" s="27"/>
      <c r="T172" s="27"/>
    </row>
    <row r="173" spans="1:20">
      <c r="A173" s="27"/>
      <c r="C173" s="186"/>
      <c r="J173" s="27"/>
      <c r="T173" s="27"/>
    </row>
    <row r="174" spans="1:20">
      <c r="A174" s="27"/>
      <c r="C174" s="186"/>
      <c r="J174" s="27"/>
      <c r="T174" s="27"/>
    </row>
    <row r="175" spans="1:20">
      <c r="A175" s="27"/>
      <c r="C175" s="186"/>
      <c r="J175" s="27"/>
      <c r="T175" s="27"/>
    </row>
    <row r="176" spans="1:20">
      <c r="A176" s="27"/>
      <c r="C176" s="186"/>
      <c r="J176" s="27"/>
      <c r="T176" s="27"/>
    </row>
    <row r="177" spans="1:20">
      <c r="A177" s="27"/>
      <c r="C177" s="186"/>
      <c r="J177" s="27"/>
      <c r="T177" s="27"/>
    </row>
    <row r="178" spans="1:20">
      <c r="A178" s="27"/>
      <c r="C178" s="186"/>
      <c r="J178" s="27"/>
      <c r="T178" s="27"/>
    </row>
    <row r="179" spans="1:20">
      <c r="A179" s="27"/>
      <c r="C179" s="186"/>
      <c r="J179" s="27"/>
      <c r="T179" s="27"/>
    </row>
    <row r="180" spans="1:20">
      <c r="A180" s="27"/>
      <c r="C180" s="186"/>
      <c r="J180" s="27"/>
      <c r="T180" s="27"/>
    </row>
    <row r="181" spans="1:20">
      <c r="A181" s="27"/>
      <c r="C181" s="186"/>
      <c r="J181" s="27"/>
      <c r="T181" s="27"/>
    </row>
    <row r="182" spans="1:20">
      <c r="A182" s="27"/>
      <c r="C182" s="186"/>
      <c r="J182" s="27"/>
      <c r="T182" s="27"/>
    </row>
    <row r="183" spans="1:20">
      <c r="A183" s="27"/>
      <c r="C183" s="186"/>
      <c r="J183" s="27"/>
      <c r="T183" s="27"/>
    </row>
    <row r="184" spans="1:20">
      <c r="A184" s="27"/>
      <c r="C184" s="186"/>
      <c r="J184" s="27"/>
      <c r="T184" s="27"/>
    </row>
    <row r="185" spans="1:20">
      <c r="A185" s="27"/>
      <c r="C185" s="186"/>
      <c r="J185" s="27"/>
      <c r="T185" s="27"/>
    </row>
    <row r="186" spans="1:20">
      <c r="A186" s="27"/>
      <c r="C186" s="186"/>
      <c r="J186" s="27"/>
      <c r="T186" s="27"/>
    </row>
    <row r="187" spans="1:20">
      <c r="A187" s="27"/>
      <c r="C187" s="186"/>
      <c r="J187" s="27"/>
      <c r="T187" s="27"/>
    </row>
    <row r="188" spans="1:20">
      <c r="A188" s="27"/>
      <c r="C188" s="186"/>
      <c r="J188" s="27"/>
      <c r="T188" s="27"/>
    </row>
    <row r="189" spans="1:20">
      <c r="A189" s="27"/>
      <c r="C189" s="186"/>
      <c r="J189" s="27"/>
      <c r="T189" s="27"/>
    </row>
    <row r="190" spans="1:20">
      <c r="A190" s="27"/>
      <c r="C190" s="186"/>
      <c r="J190" s="27"/>
      <c r="T190" s="27"/>
    </row>
    <row r="191" spans="1:20">
      <c r="A191" s="27"/>
      <c r="C191" s="186"/>
      <c r="J191" s="27"/>
      <c r="T191" s="27"/>
    </row>
    <row r="192" spans="1:20">
      <c r="A192" s="27"/>
      <c r="C192" s="186"/>
      <c r="J192" s="27"/>
      <c r="T192" s="27"/>
    </row>
    <row r="193" spans="1:20">
      <c r="A193" s="27"/>
      <c r="C193" s="186"/>
      <c r="J193" s="27"/>
      <c r="T193" s="27"/>
    </row>
    <row r="194" spans="1:20">
      <c r="A194" s="27"/>
      <c r="C194" s="186"/>
      <c r="J194" s="27"/>
      <c r="T194" s="27"/>
    </row>
    <row r="195" spans="1:20">
      <c r="A195" s="27"/>
      <c r="C195" s="186"/>
      <c r="J195" s="27"/>
      <c r="T195" s="27"/>
    </row>
    <row r="196" spans="1:20">
      <c r="A196" s="27"/>
      <c r="C196" s="186"/>
      <c r="J196" s="27"/>
      <c r="T196" s="27"/>
    </row>
    <row r="197" spans="1:20">
      <c r="A197" s="27"/>
      <c r="C197" s="186"/>
      <c r="J197" s="27"/>
      <c r="T197" s="27"/>
    </row>
    <row r="198" spans="1:20">
      <c r="A198" s="27"/>
      <c r="C198" s="186"/>
      <c r="J198" s="27"/>
      <c r="T198" s="27"/>
    </row>
    <row r="199" spans="1:20">
      <c r="A199" s="27"/>
      <c r="C199" s="186"/>
      <c r="J199" s="27"/>
      <c r="T199" s="27"/>
    </row>
    <row r="200" spans="1:20">
      <c r="A200" s="27"/>
      <c r="C200" s="186"/>
      <c r="J200" s="27"/>
      <c r="T200" s="27"/>
    </row>
    <row r="201" spans="1:20">
      <c r="A201" s="27"/>
      <c r="C201" s="186"/>
      <c r="J201" s="27"/>
      <c r="T201" s="27"/>
    </row>
    <row r="202" spans="1:20">
      <c r="A202" s="27"/>
      <c r="C202" s="186"/>
      <c r="J202" s="27"/>
      <c r="T202" s="27"/>
    </row>
    <row r="203" spans="1:20">
      <c r="A203" s="27"/>
      <c r="C203" s="186"/>
      <c r="J203" s="27"/>
      <c r="T203" s="27"/>
    </row>
    <row r="204" spans="1:20">
      <c r="A204" s="27"/>
      <c r="C204" s="186"/>
      <c r="J204" s="27"/>
      <c r="T204" s="27"/>
    </row>
    <row r="205" spans="1:20">
      <c r="A205" s="27"/>
      <c r="C205" s="186"/>
      <c r="J205" s="27"/>
      <c r="T205" s="27"/>
    </row>
    <row r="206" spans="1:20">
      <c r="A206" s="27"/>
      <c r="C206" s="186"/>
      <c r="J206" s="27"/>
      <c r="T206" s="27"/>
    </row>
    <row r="207" spans="1:20">
      <c r="A207" s="27"/>
      <c r="C207" s="186"/>
      <c r="J207" s="27"/>
      <c r="T207" s="27"/>
    </row>
    <row r="208" spans="1:20">
      <c r="A208" s="27"/>
      <c r="C208" s="186"/>
      <c r="J208" s="27"/>
      <c r="T208" s="27"/>
    </row>
    <row r="209" spans="1:20">
      <c r="A209" s="27"/>
      <c r="C209" s="186"/>
      <c r="J209" s="27"/>
      <c r="T209" s="27"/>
    </row>
    <row r="210" spans="1:20">
      <c r="A210" s="27"/>
      <c r="C210" s="186"/>
      <c r="J210" s="27"/>
      <c r="T210" s="27"/>
    </row>
    <row r="211" spans="1:20">
      <c r="A211" s="27"/>
      <c r="C211" s="186"/>
      <c r="J211" s="27"/>
      <c r="T211" s="27"/>
    </row>
    <row r="212" spans="1:20">
      <c r="A212" s="27"/>
      <c r="C212" s="186"/>
      <c r="J212" s="27"/>
      <c r="T212" s="27"/>
    </row>
    <row r="213" spans="1:20">
      <c r="A213" s="27"/>
      <c r="C213" s="186"/>
      <c r="J213" s="27"/>
      <c r="T213" s="27"/>
    </row>
    <row r="214" spans="1:20">
      <c r="A214" s="27"/>
      <c r="C214" s="186"/>
      <c r="J214" s="27"/>
      <c r="T214" s="27"/>
    </row>
    <row r="215" spans="1:20">
      <c r="A215" s="27"/>
      <c r="C215" s="186"/>
      <c r="J215" s="27"/>
      <c r="T215" s="27"/>
    </row>
    <row r="216" spans="1:20">
      <c r="A216" s="27"/>
      <c r="C216" s="186"/>
      <c r="J216" s="27"/>
      <c r="T216" s="27"/>
    </row>
    <row r="217" spans="1:20">
      <c r="A217" s="27"/>
      <c r="C217" s="186"/>
      <c r="J217" s="27"/>
      <c r="T217" s="27"/>
    </row>
    <row r="218" spans="1:20">
      <c r="A218" s="27"/>
      <c r="C218" s="186"/>
      <c r="J218" s="27"/>
      <c r="T218" s="27"/>
    </row>
    <row r="219" spans="1:20">
      <c r="A219" s="27"/>
      <c r="C219" s="186"/>
      <c r="J219" s="27"/>
      <c r="T219" s="27"/>
    </row>
    <row r="220" spans="1:20">
      <c r="A220" s="27"/>
      <c r="C220" s="186"/>
      <c r="J220" s="27"/>
      <c r="T220" s="27"/>
    </row>
  </sheetData>
  <mergeCells count="10">
    <mergeCell ref="B6:E6"/>
    <mergeCell ref="B7:E7"/>
    <mergeCell ref="B8:E8"/>
    <mergeCell ref="F9:G9"/>
    <mergeCell ref="F1:Y1"/>
    <mergeCell ref="F2:Y2"/>
    <mergeCell ref="F3:Y3"/>
    <mergeCell ref="B4:E4"/>
    <mergeCell ref="B5:E5"/>
    <mergeCell ref="F5:Y5"/>
  </mergeCells>
  <printOptions horizontalCentered="1"/>
  <pageMargins left="0.75" right="0.75" top="1" bottom="1" header="0.5" footer="0.5"/>
  <pageSetup scale="63" orientation="landscape" r:id="rId1"/>
  <headerFooter alignWithMargins="0">
    <oddFooter>&amp;L&amp;F
&amp;A&amp;R&amp;P of &amp;N</oddFooter>
  </headerFooter>
  <rowBreaks count="1" manualBreakCount="1">
    <brk id="53" max="2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201A2-27D3-4810-9C16-FC02647660D0}">
  <dimension ref="A1:Z220"/>
  <sheetViews>
    <sheetView tabSelected="1" zoomScaleNormal="100" zoomScaleSheetLayoutView="100" workbookViewId="0">
      <pane ySplit="11" topLeftCell="A12" activePane="bottomLeft" state="frozen"/>
      <selection activeCell="A37" sqref="A37"/>
      <selection pane="bottomLeft" activeCell="L19" sqref="L19"/>
    </sheetView>
  </sheetViews>
  <sheetFormatPr defaultColWidth="8.7109375" defaultRowHeight="11.25"/>
  <cols>
    <col min="1" max="1" width="4.42578125" style="55" customWidth="1"/>
    <col min="2" max="2" width="1.7109375" style="27" customWidth="1"/>
    <col min="3" max="3" width="9" style="27" bestFit="1" customWidth="1"/>
    <col min="4" max="4" width="1.7109375" style="27" customWidth="1"/>
    <col min="5" max="5" width="10.7109375" style="27" bestFit="1" customWidth="1"/>
    <col min="6" max="6" width="7.5703125" style="27" customWidth="1"/>
    <col min="7" max="7" width="6.7109375" style="27" bestFit="1" customWidth="1"/>
    <col min="8" max="8" width="1.7109375" style="27" customWidth="1"/>
    <col min="9" max="9" width="7.28515625" style="27" bestFit="1" customWidth="1"/>
    <col min="10" max="10" width="7.28515625" style="89" bestFit="1" customWidth="1"/>
    <col min="11" max="11" width="7.28515625" style="27" bestFit="1" customWidth="1"/>
    <col min="12" max="12" width="7.7109375" style="27" bestFit="1" customWidth="1"/>
    <col min="13" max="13" width="8" style="27" bestFit="1" customWidth="1"/>
    <col min="14" max="14" width="7.28515625" style="27" bestFit="1" customWidth="1"/>
    <col min="15" max="15" width="7.7109375" style="27" bestFit="1" customWidth="1"/>
    <col min="16" max="18" width="7.28515625" style="27" bestFit="1" customWidth="1"/>
    <col min="19" max="19" width="8" style="27" bestFit="1" customWidth="1"/>
    <col min="20" max="20" width="7.7109375" style="187" customWidth="1"/>
    <col min="21" max="21" width="8.85546875" style="27" bestFit="1" customWidth="1"/>
    <col min="22" max="22" width="1.7109375" style="27" customWidth="1"/>
    <col min="23" max="23" width="10.28515625" style="27" bestFit="1" customWidth="1"/>
    <col min="24" max="24" width="1.7109375" style="27" customWidth="1"/>
    <col min="25" max="25" width="4.42578125" style="27" bestFit="1" customWidth="1"/>
    <col min="26" max="26" width="1.7109375" style="27" customWidth="1"/>
    <col min="27" max="16384" width="8.7109375" style="27"/>
  </cols>
  <sheetData>
    <row r="1" spans="1:26" ht="12.75" customHeight="1">
      <c r="F1" s="288" t="str">
        <f>'LS-1 RATE COMPARISON'!A1</f>
        <v>SAN DIEGO GAS AND ELECTRIC COMPANY ("SDG&amp;E")</v>
      </c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</row>
    <row r="2" spans="1:26" ht="12.75" customHeight="1">
      <c r="F2" s="288" t="str">
        <f>'LS-1 RATE COMPARISON'!A2</f>
        <v>TEST YEAR ("TY") 2019 GENERAL RATE CASE ("GRC") PHASE 2, APPLICATION ("A.") 19-03-002</v>
      </c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12.75" customHeight="1">
      <c r="F3" s="288" t="str">
        <f>'LS-1 RATE COMPARISON'!A3</f>
        <v>SAXE SUPPLEMENTAL TESTIMONY WORKPAPER #1 - LS-1 LED RATES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</row>
    <row r="4" spans="1:26" ht="12.75" customHeight="1">
      <c r="B4" s="293" t="s">
        <v>160</v>
      </c>
      <c r="C4" s="293"/>
      <c r="D4" s="293"/>
      <c r="E4" s="293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163"/>
      <c r="Z4" s="38"/>
    </row>
    <row r="5" spans="1:26" ht="12.75" customHeight="1">
      <c r="B5" s="293" t="s">
        <v>21</v>
      </c>
      <c r="C5" s="293"/>
      <c r="D5" s="293"/>
      <c r="E5" s="293"/>
      <c r="F5" s="288" t="s">
        <v>275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38"/>
    </row>
    <row r="6" spans="1:26" ht="12.75" customHeight="1">
      <c r="B6" s="292">
        <v>4165</v>
      </c>
      <c r="C6" s="292"/>
      <c r="D6" s="292"/>
      <c r="E6" s="292"/>
      <c r="I6" s="38"/>
      <c r="J6" s="82"/>
      <c r="K6" s="38"/>
      <c r="L6" s="39"/>
      <c r="M6" s="38"/>
      <c r="N6" s="38"/>
      <c r="O6" s="38"/>
      <c r="P6" s="38"/>
      <c r="Q6" s="38"/>
      <c r="X6" s="182"/>
      <c r="Y6" s="38"/>
      <c r="Z6" s="38"/>
    </row>
    <row r="7" spans="1:26" ht="12.75" customHeight="1">
      <c r="B7" s="293" t="s">
        <v>29</v>
      </c>
      <c r="C7" s="293"/>
      <c r="D7" s="293"/>
      <c r="E7" s="293"/>
      <c r="I7" s="199"/>
      <c r="J7" s="176"/>
      <c r="L7" s="81"/>
      <c r="M7" s="191" t="s">
        <v>30</v>
      </c>
      <c r="N7" s="191"/>
      <c r="O7" s="199"/>
      <c r="P7" s="191"/>
      <c r="Q7" s="177" t="s">
        <v>20</v>
      </c>
      <c r="X7" s="38"/>
      <c r="Y7" s="38"/>
      <c r="Z7" s="38"/>
    </row>
    <row r="8" spans="1:26" ht="12.75" customHeight="1">
      <c r="B8" s="292">
        <f>B6/12</f>
        <v>347.08333333333331</v>
      </c>
      <c r="C8" s="292"/>
      <c r="D8" s="292"/>
      <c r="E8" s="292"/>
      <c r="F8" s="38"/>
      <c r="G8" s="38"/>
      <c r="H8" s="38"/>
      <c r="I8" s="81" t="s">
        <v>155</v>
      </c>
      <c r="J8" s="178" t="s">
        <v>156</v>
      </c>
      <c r="K8" s="81" t="s">
        <v>33</v>
      </c>
      <c r="L8" s="81" t="s">
        <v>157</v>
      </c>
      <c r="M8" s="81" t="s">
        <v>34</v>
      </c>
      <c r="N8" s="81" t="s">
        <v>169</v>
      </c>
      <c r="O8" s="81" t="s">
        <v>104</v>
      </c>
      <c r="P8" s="81" t="s">
        <v>103</v>
      </c>
      <c r="Q8" s="177" t="s">
        <v>161</v>
      </c>
      <c r="R8" s="112" t="s">
        <v>136</v>
      </c>
      <c r="S8" s="112" t="s">
        <v>105</v>
      </c>
      <c r="T8" s="188" t="s">
        <v>106</v>
      </c>
      <c r="U8" s="112" t="s">
        <v>20</v>
      </c>
      <c r="V8" s="112"/>
      <c r="W8" s="40" t="s">
        <v>159</v>
      </c>
      <c r="X8" s="40"/>
      <c r="Y8" s="38"/>
      <c r="Z8" s="38"/>
    </row>
    <row r="9" spans="1:26">
      <c r="A9" s="192"/>
      <c r="B9" s="192"/>
      <c r="C9" s="192" t="s">
        <v>40</v>
      </c>
      <c r="D9" s="192"/>
      <c r="E9" s="192" t="s">
        <v>40</v>
      </c>
      <c r="F9" s="294" t="s">
        <v>113</v>
      </c>
      <c r="G9" s="294"/>
      <c r="H9" s="38"/>
      <c r="I9" s="81" t="s">
        <v>25</v>
      </c>
      <c r="J9" s="178" t="s">
        <v>25</v>
      </c>
      <c r="K9" s="81" t="s">
        <v>25</v>
      </c>
      <c r="L9" s="81" t="s">
        <v>25</v>
      </c>
      <c r="M9" s="81" t="s">
        <v>25</v>
      </c>
      <c r="N9" s="81" t="s">
        <v>25</v>
      </c>
      <c r="O9" s="81" t="s">
        <v>25</v>
      </c>
      <c r="P9" s="81" t="s">
        <v>25</v>
      </c>
      <c r="Q9" s="177" t="s">
        <v>25</v>
      </c>
      <c r="R9" s="191" t="s">
        <v>25</v>
      </c>
      <c r="S9" s="191" t="s">
        <v>25</v>
      </c>
      <c r="T9" s="189" t="s">
        <v>168</v>
      </c>
      <c r="U9" s="191" t="s">
        <v>25</v>
      </c>
      <c r="V9" s="191"/>
      <c r="W9" s="40" t="s">
        <v>115</v>
      </c>
      <c r="X9" s="40"/>
      <c r="Y9" s="38"/>
      <c r="Z9" s="38"/>
    </row>
    <row r="10" spans="1:26">
      <c r="A10" s="179" t="s">
        <v>1</v>
      </c>
      <c r="B10" s="179"/>
      <c r="C10" s="91" t="s">
        <v>42</v>
      </c>
      <c r="D10" s="92"/>
      <c r="E10" s="91" t="s">
        <v>42</v>
      </c>
      <c r="F10" s="40" t="s">
        <v>43</v>
      </c>
      <c r="G10" s="40" t="s">
        <v>44</v>
      </c>
      <c r="H10" s="38"/>
      <c r="I10" s="40" t="s">
        <v>45</v>
      </c>
      <c r="J10" s="93" t="s">
        <v>45</v>
      </c>
      <c r="K10" s="40" t="s">
        <v>45</v>
      </c>
      <c r="L10" s="40" t="s">
        <v>45</v>
      </c>
      <c r="M10" s="40" t="s">
        <v>45</v>
      </c>
      <c r="N10" s="40" t="s">
        <v>45</v>
      </c>
      <c r="O10" s="40" t="s">
        <v>45</v>
      </c>
      <c r="P10" s="40" t="s">
        <v>45</v>
      </c>
      <c r="Q10" s="40" t="s">
        <v>45</v>
      </c>
      <c r="R10" s="40" t="s">
        <v>45</v>
      </c>
      <c r="S10" s="40" t="s">
        <v>45</v>
      </c>
      <c r="T10" s="189" t="s">
        <v>45</v>
      </c>
      <c r="U10" s="40" t="s">
        <v>45</v>
      </c>
      <c r="V10" s="40"/>
      <c r="W10" s="40" t="s">
        <v>45</v>
      </c>
      <c r="X10" s="40"/>
      <c r="Y10" s="177" t="s">
        <v>1</v>
      </c>
      <c r="Z10" s="177"/>
    </row>
    <row r="11" spans="1:26">
      <c r="A11" s="175" t="s">
        <v>48</v>
      </c>
      <c r="B11" s="180"/>
      <c r="C11" s="94" t="s">
        <v>170</v>
      </c>
      <c r="D11" s="95"/>
      <c r="E11" s="94" t="s">
        <v>49</v>
      </c>
      <c r="F11" s="200" t="s">
        <v>114</v>
      </c>
      <c r="G11" s="96" t="s">
        <v>51</v>
      </c>
      <c r="H11" s="117"/>
      <c r="I11" s="41" t="s">
        <v>52</v>
      </c>
      <c r="J11" s="97" t="s">
        <v>53</v>
      </c>
      <c r="K11" s="41" t="s">
        <v>54</v>
      </c>
      <c r="L11" s="41" t="s">
        <v>55</v>
      </c>
      <c r="M11" s="41" t="s">
        <v>205</v>
      </c>
      <c r="N11" s="41" t="s">
        <v>158</v>
      </c>
      <c r="O11" s="41" t="s">
        <v>56</v>
      </c>
      <c r="P11" s="41" t="s">
        <v>57</v>
      </c>
      <c r="Q11" s="41" t="s">
        <v>58</v>
      </c>
      <c r="R11" s="191" t="s">
        <v>204</v>
      </c>
      <c r="S11" s="113" t="s">
        <v>59</v>
      </c>
      <c r="T11" s="181" t="s">
        <v>107</v>
      </c>
      <c r="U11" s="190" t="s">
        <v>108</v>
      </c>
      <c r="V11" s="113"/>
      <c r="W11" s="113" t="s">
        <v>109</v>
      </c>
      <c r="X11" s="114"/>
      <c r="Y11" s="200" t="s">
        <v>3</v>
      </c>
      <c r="Z11" s="116"/>
    </row>
    <row r="12" spans="1:26">
      <c r="A12" s="192"/>
      <c r="B12" s="192"/>
      <c r="C12" s="98"/>
      <c r="D12" s="55"/>
      <c r="E12" s="98"/>
      <c r="R12" s="121"/>
      <c r="S12" s="121"/>
      <c r="X12" s="66"/>
      <c r="Y12" s="38"/>
      <c r="Z12" s="38"/>
    </row>
    <row r="13" spans="1:26">
      <c r="A13" s="192">
        <f>A12+1</f>
        <v>1</v>
      </c>
      <c r="B13" s="192"/>
      <c r="C13" s="99"/>
      <c r="D13" s="99"/>
      <c r="E13" s="99"/>
      <c r="F13" s="64" t="s">
        <v>140</v>
      </c>
      <c r="H13" s="119"/>
      <c r="I13" s="106"/>
      <c r="J13" s="141"/>
      <c r="K13" s="106"/>
      <c r="L13" s="86"/>
      <c r="M13" s="86"/>
      <c r="N13" s="86"/>
      <c r="O13" s="86"/>
      <c r="P13" s="86"/>
      <c r="Q13" s="142"/>
      <c r="R13" s="128"/>
      <c r="S13" s="128"/>
      <c r="U13" s="105"/>
      <c r="V13" s="105"/>
      <c r="W13" s="120"/>
      <c r="X13" s="66"/>
      <c r="Y13" s="40">
        <f t="shared" ref="Y13:Y74" si="0">A13</f>
        <v>1</v>
      </c>
      <c r="Z13" s="40"/>
    </row>
    <row r="14" spans="1:26">
      <c r="A14" s="192">
        <f>A13+1</f>
        <v>2</v>
      </c>
      <c r="B14" s="192"/>
      <c r="C14" s="279">
        <v>0.192</v>
      </c>
      <c r="D14" s="280"/>
      <c r="E14" s="280">
        <v>67</v>
      </c>
      <c r="F14" s="218">
        <v>175</v>
      </c>
      <c r="G14" s="218">
        <v>7000</v>
      </c>
      <c r="H14" s="119"/>
      <c r="I14" s="219">
        <v>0.71</v>
      </c>
      <c r="J14" s="219">
        <v>12.72</v>
      </c>
      <c r="K14" s="219">
        <v>0.1</v>
      </c>
      <c r="L14" s="219">
        <v>0</v>
      </c>
      <c r="M14" s="219">
        <v>0</v>
      </c>
      <c r="N14" s="219">
        <v>0.52</v>
      </c>
      <c r="O14" s="219">
        <v>0</v>
      </c>
      <c r="P14" s="219">
        <v>0</v>
      </c>
      <c r="Q14" s="105">
        <f>SUM(I14:P14)</f>
        <v>14.049999999999999</v>
      </c>
      <c r="R14" s="221">
        <v>0.3886</v>
      </c>
      <c r="S14" s="221">
        <v>4.0615399999999999</v>
      </c>
      <c r="T14" s="221">
        <v>-5.3600000000000002E-3</v>
      </c>
      <c r="U14" s="128">
        <f>ROUND(SUM(Q14,R14,T14,S14),5)</f>
        <v>18.494779999999999</v>
      </c>
      <c r="V14" s="105"/>
      <c r="W14" s="221">
        <v>-4.6899999999999997E-3</v>
      </c>
      <c r="X14" s="66"/>
      <c r="Y14" s="40">
        <f t="shared" si="0"/>
        <v>2</v>
      </c>
      <c r="Z14" s="40"/>
    </row>
    <row r="15" spans="1:26">
      <c r="A15" s="192">
        <f t="shared" ref="A15:A76" si="1">A14+1</f>
        <v>3</v>
      </c>
      <c r="B15" s="192"/>
      <c r="C15" s="279"/>
      <c r="D15" s="280"/>
      <c r="E15" s="280"/>
      <c r="F15" s="282" t="s">
        <v>139</v>
      </c>
      <c r="G15" s="218"/>
      <c r="I15" s="219"/>
      <c r="J15" s="219"/>
      <c r="K15" s="219"/>
      <c r="L15" s="219"/>
      <c r="M15" s="219"/>
      <c r="N15" s="219"/>
      <c r="O15" s="219"/>
      <c r="P15" s="219"/>
      <c r="R15" s="221"/>
      <c r="S15" s="221"/>
      <c r="T15" s="221"/>
      <c r="U15" s="128"/>
      <c r="W15" s="221"/>
      <c r="X15" s="66"/>
      <c r="Y15" s="40">
        <f t="shared" si="0"/>
        <v>3</v>
      </c>
      <c r="Z15" s="40"/>
    </row>
    <row r="16" spans="1:26">
      <c r="A16" s="192">
        <f t="shared" si="1"/>
        <v>4</v>
      </c>
      <c r="B16" s="192"/>
      <c r="C16" s="279">
        <v>0.21</v>
      </c>
      <c r="D16" s="280"/>
      <c r="E16" s="280">
        <v>73</v>
      </c>
      <c r="F16" s="218">
        <v>175</v>
      </c>
      <c r="G16" s="218">
        <v>7000</v>
      </c>
      <c r="H16" s="118"/>
      <c r="I16" s="219">
        <v>0.78</v>
      </c>
      <c r="J16" s="219">
        <v>13.21</v>
      </c>
      <c r="K16" s="219">
        <v>0.11</v>
      </c>
      <c r="L16" s="219">
        <v>0</v>
      </c>
      <c r="M16" s="219">
        <v>0</v>
      </c>
      <c r="N16" s="219">
        <v>0.56999999999999995</v>
      </c>
      <c r="O16" s="219">
        <v>0</v>
      </c>
      <c r="P16" s="219">
        <v>0</v>
      </c>
      <c r="Q16" s="105">
        <f>SUM(I16:P16)</f>
        <v>14.67</v>
      </c>
      <c r="R16" s="221">
        <v>0.4234</v>
      </c>
      <c r="S16" s="221">
        <v>4.4252599999999997</v>
      </c>
      <c r="T16" s="221">
        <v>-5.8399999999999997E-3</v>
      </c>
      <c r="U16" s="128">
        <f>ROUND(SUM(Q16,R16,T16,S16),5)</f>
        <v>19.512820000000001</v>
      </c>
      <c r="V16" s="105"/>
      <c r="W16" s="221">
        <v>-5.11E-3</v>
      </c>
      <c r="X16" s="66"/>
      <c r="Y16" s="40">
        <f t="shared" si="0"/>
        <v>4</v>
      </c>
      <c r="Z16" s="40"/>
    </row>
    <row r="17" spans="1:26">
      <c r="A17" s="192">
        <f t="shared" si="1"/>
        <v>5</v>
      </c>
      <c r="B17" s="192"/>
      <c r="C17" s="279">
        <v>0.46</v>
      </c>
      <c r="D17" s="280"/>
      <c r="E17" s="280">
        <v>160</v>
      </c>
      <c r="F17" s="218">
        <v>400</v>
      </c>
      <c r="G17" s="218">
        <v>20000</v>
      </c>
      <c r="H17" s="118"/>
      <c r="I17" s="219">
        <v>1.71</v>
      </c>
      <c r="J17" s="219">
        <v>22.62</v>
      </c>
      <c r="K17" s="219">
        <v>0.25</v>
      </c>
      <c r="L17" s="219">
        <v>0.01</v>
      </c>
      <c r="M17" s="219">
        <v>0</v>
      </c>
      <c r="N17" s="219">
        <v>1.25</v>
      </c>
      <c r="O17" s="219">
        <v>0.01</v>
      </c>
      <c r="P17" s="219">
        <v>0</v>
      </c>
      <c r="Q17" s="105">
        <f>SUM(I17:P17)</f>
        <v>25.850000000000005</v>
      </c>
      <c r="R17" s="221">
        <v>0.92800000000000005</v>
      </c>
      <c r="S17" s="221">
        <v>9.6991999999999994</v>
      </c>
      <c r="T17" s="221">
        <v>-1.2800000000000001E-2</v>
      </c>
      <c r="U17" s="128">
        <f>ROUND(SUM(Q17,R17,T17,S17),5)</f>
        <v>36.464399999999998</v>
      </c>
      <c r="V17" s="105"/>
      <c r="W17" s="221">
        <v>-1.12E-2</v>
      </c>
      <c r="X17" s="66"/>
      <c r="Y17" s="40">
        <f t="shared" si="0"/>
        <v>5</v>
      </c>
      <c r="Z17" s="40"/>
    </row>
    <row r="18" spans="1:26">
      <c r="A18" s="192">
        <f t="shared" si="1"/>
        <v>6</v>
      </c>
      <c r="B18" s="192"/>
      <c r="C18" s="279"/>
      <c r="D18" s="280"/>
      <c r="E18" s="280"/>
      <c r="F18" s="282" t="s">
        <v>171</v>
      </c>
      <c r="G18" s="218"/>
      <c r="H18" s="118"/>
      <c r="I18" s="219"/>
      <c r="J18" s="219"/>
      <c r="K18" s="219"/>
      <c r="L18" s="219"/>
      <c r="M18" s="219"/>
      <c r="N18" s="219"/>
      <c r="O18" s="219"/>
      <c r="P18" s="219"/>
      <c r="Q18" s="105"/>
      <c r="R18" s="221"/>
      <c r="S18" s="221"/>
      <c r="T18" s="221"/>
      <c r="U18" s="128"/>
      <c r="V18" s="105"/>
      <c r="W18" s="221"/>
      <c r="X18" s="66"/>
      <c r="Y18" s="40">
        <f t="shared" si="0"/>
        <v>6</v>
      </c>
      <c r="Z18" s="40"/>
    </row>
    <row r="19" spans="1:26">
      <c r="A19" s="192">
        <f t="shared" si="1"/>
        <v>7</v>
      </c>
      <c r="B19" s="192"/>
      <c r="C19" s="279">
        <v>8.3000000000000004E-2</v>
      </c>
      <c r="D19" s="280"/>
      <c r="E19" s="280">
        <v>29</v>
      </c>
      <c r="F19" s="218">
        <v>70</v>
      </c>
      <c r="G19" s="218">
        <v>5800</v>
      </c>
      <c r="H19" s="118"/>
      <c r="I19" s="219">
        <v>0.31</v>
      </c>
      <c r="J19" s="219">
        <v>9.02</v>
      </c>
      <c r="K19" s="219">
        <v>0.05</v>
      </c>
      <c r="L19" s="219">
        <v>0</v>
      </c>
      <c r="M19" s="219">
        <v>0</v>
      </c>
      <c r="N19" s="219">
        <v>0.23</v>
      </c>
      <c r="O19" s="219">
        <v>0</v>
      </c>
      <c r="P19" s="219">
        <v>0</v>
      </c>
      <c r="Q19" s="105">
        <f>SUM(I19:P19)</f>
        <v>9.6100000000000012</v>
      </c>
      <c r="R19" s="221">
        <v>0.16819999999999999</v>
      </c>
      <c r="S19" s="221">
        <v>1.7579800000000001</v>
      </c>
      <c r="T19" s="221">
        <v>-2.32E-3</v>
      </c>
      <c r="U19" s="128">
        <f>ROUND(SUM(Q19,R19,T19,S19),5)</f>
        <v>11.533860000000001</v>
      </c>
      <c r="V19" s="105"/>
      <c r="W19" s="221">
        <v>-2.0300000000000001E-3</v>
      </c>
      <c r="X19" s="66"/>
      <c r="Y19" s="40">
        <f t="shared" si="0"/>
        <v>7</v>
      </c>
      <c r="Z19" s="40"/>
    </row>
    <row r="20" spans="1:26">
      <c r="A20" s="192">
        <f t="shared" si="1"/>
        <v>8</v>
      </c>
      <c r="B20" s="192"/>
      <c r="C20" s="279">
        <v>0.11700000000000001</v>
      </c>
      <c r="D20" s="280"/>
      <c r="E20" s="280">
        <v>41</v>
      </c>
      <c r="F20" s="218">
        <v>100</v>
      </c>
      <c r="G20" s="218">
        <v>9500</v>
      </c>
      <c r="H20" s="118"/>
      <c r="I20" s="219">
        <v>0.44</v>
      </c>
      <c r="J20" s="219">
        <v>10.09</v>
      </c>
      <c r="K20" s="219">
        <v>0.06</v>
      </c>
      <c r="L20" s="219">
        <v>0</v>
      </c>
      <c r="M20" s="219">
        <v>0</v>
      </c>
      <c r="N20" s="219">
        <v>0.32</v>
      </c>
      <c r="O20" s="219">
        <v>0</v>
      </c>
      <c r="P20" s="219">
        <v>0</v>
      </c>
      <c r="Q20" s="105">
        <f t="shared" ref="Q20:Q82" si="2">SUM(I20:P20)</f>
        <v>10.91</v>
      </c>
      <c r="R20" s="221">
        <v>0.23780000000000001</v>
      </c>
      <c r="S20" s="221">
        <v>2.48542</v>
      </c>
      <c r="T20" s="221">
        <v>-3.2799999999999999E-3</v>
      </c>
      <c r="U20" s="128">
        <f t="shared" ref="U20:U82" si="3">ROUND(SUM(Q20,R20,T20,S20),5)</f>
        <v>13.62994</v>
      </c>
      <c r="V20" s="105"/>
      <c r="W20" s="221">
        <v>-2.8700000000000002E-3</v>
      </c>
      <c r="X20" s="66"/>
      <c r="Y20" s="40">
        <f t="shared" si="0"/>
        <v>8</v>
      </c>
      <c r="Z20" s="40"/>
    </row>
    <row r="21" spans="1:26">
      <c r="A21" s="192">
        <f t="shared" si="1"/>
        <v>9</v>
      </c>
      <c r="B21" s="192"/>
      <c r="C21" s="279">
        <v>0.17100000000000001</v>
      </c>
      <c r="D21" s="280"/>
      <c r="E21" s="280">
        <v>59</v>
      </c>
      <c r="F21" s="218">
        <v>150</v>
      </c>
      <c r="G21" s="218">
        <v>16000</v>
      </c>
      <c r="H21" s="118"/>
      <c r="I21" s="219">
        <v>0.63</v>
      </c>
      <c r="J21" s="219">
        <v>11.55</v>
      </c>
      <c r="K21" s="219">
        <v>0.09</v>
      </c>
      <c r="L21" s="219">
        <v>0</v>
      </c>
      <c r="M21" s="219">
        <v>0</v>
      </c>
      <c r="N21" s="219">
        <v>0.46</v>
      </c>
      <c r="O21" s="219">
        <v>0</v>
      </c>
      <c r="P21" s="219">
        <v>0</v>
      </c>
      <c r="Q21" s="105">
        <f t="shared" si="2"/>
        <v>12.730000000000002</v>
      </c>
      <c r="R21" s="221">
        <v>0.3422</v>
      </c>
      <c r="S21" s="221">
        <v>3.5765799999999999</v>
      </c>
      <c r="T21" s="221">
        <v>-4.7200000000000002E-3</v>
      </c>
      <c r="U21" s="128">
        <f t="shared" si="3"/>
        <v>16.64406</v>
      </c>
      <c r="V21" s="105"/>
      <c r="W21" s="221">
        <v>-4.13E-3</v>
      </c>
      <c r="X21" s="66"/>
      <c r="Y21" s="40">
        <f t="shared" si="0"/>
        <v>9</v>
      </c>
      <c r="Z21" s="40"/>
    </row>
    <row r="22" spans="1:26">
      <c r="A22" s="192">
        <f t="shared" si="1"/>
        <v>10</v>
      </c>
      <c r="B22" s="192"/>
      <c r="C22" s="279"/>
      <c r="D22" s="280"/>
      <c r="E22" s="280"/>
      <c r="F22" s="282" t="s">
        <v>172</v>
      </c>
      <c r="G22" s="218"/>
      <c r="H22" s="118"/>
      <c r="I22" s="219"/>
      <c r="J22" s="219"/>
      <c r="K22" s="219"/>
      <c r="L22" s="219"/>
      <c r="M22" s="219"/>
      <c r="N22" s="219"/>
      <c r="O22" s="219"/>
      <c r="P22" s="219"/>
      <c r="Q22" s="105"/>
      <c r="R22" s="221"/>
      <c r="S22" s="221"/>
      <c r="T22" s="221"/>
      <c r="U22" s="128"/>
      <c r="V22" s="105"/>
      <c r="W22" s="221"/>
      <c r="X22" s="66"/>
      <c r="Y22" s="40">
        <f t="shared" si="0"/>
        <v>10</v>
      </c>
      <c r="Z22" s="40"/>
    </row>
    <row r="23" spans="1:26">
      <c r="A23" s="192">
        <f t="shared" si="1"/>
        <v>11</v>
      </c>
      <c r="B23" s="192"/>
      <c r="C23" s="279">
        <v>0.246</v>
      </c>
      <c r="D23" s="280"/>
      <c r="E23" s="280">
        <v>85</v>
      </c>
      <c r="F23" s="218">
        <v>200</v>
      </c>
      <c r="G23" s="218">
        <v>22000</v>
      </c>
      <c r="H23" s="118"/>
      <c r="I23" s="219">
        <v>0.91</v>
      </c>
      <c r="J23" s="219">
        <v>14.15</v>
      </c>
      <c r="K23" s="219">
        <v>0.13</v>
      </c>
      <c r="L23" s="219">
        <v>0</v>
      </c>
      <c r="M23" s="219">
        <v>0</v>
      </c>
      <c r="N23" s="219">
        <v>0.66</v>
      </c>
      <c r="O23" s="219">
        <v>0</v>
      </c>
      <c r="P23" s="219">
        <v>0</v>
      </c>
      <c r="Q23" s="105">
        <f t="shared" si="2"/>
        <v>15.850000000000001</v>
      </c>
      <c r="R23" s="221">
        <v>0.49299999999999999</v>
      </c>
      <c r="S23" s="221">
        <v>5.1527000000000003</v>
      </c>
      <c r="T23" s="221">
        <v>-6.7999999999999996E-3</v>
      </c>
      <c r="U23" s="128">
        <f t="shared" si="3"/>
        <v>21.488900000000001</v>
      </c>
      <c r="V23" s="105"/>
      <c r="W23" s="221">
        <v>-5.9500000000000004E-3</v>
      </c>
      <c r="X23" s="66"/>
      <c r="Y23" s="40">
        <f t="shared" si="0"/>
        <v>11</v>
      </c>
      <c r="Z23" s="40"/>
    </row>
    <row r="24" spans="1:26">
      <c r="A24" s="192">
        <f t="shared" si="1"/>
        <v>12</v>
      </c>
      <c r="B24" s="192"/>
      <c r="C24" s="279">
        <v>0.313</v>
      </c>
      <c r="D24" s="280"/>
      <c r="E24" s="280">
        <v>109</v>
      </c>
      <c r="F24" s="218">
        <v>250</v>
      </c>
      <c r="G24" s="218">
        <v>30000</v>
      </c>
      <c r="H24" s="118"/>
      <c r="I24" s="219">
        <v>1.1599999999999999</v>
      </c>
      <c r="J24" s="219">
        <v>16.47</v>
      </c>
      <c r="K24" s="219">
        <v>0.17</v>
      </c>
      <c r="L24" s="219">
        <v>0.01</v>
      </c>
      <c r="M24" s="219">
        <v>0</v>
      </c>
      <c r="N24" s="219">
        <v>0.85</v>
      </c>
      <c r="O24" s="219">
        <v>0</v>
      </c>
      <c r="P24" s="219">
        <v>0</v>
      </c>
      <c r="Q24" s="105">
        <f t="shared" si="2"/>
        <v>18.660000000000004</v>
      </c>
      <c r="R24" s="221">
        <v>0.63219999999999998</v>
      </c>
      <c r="S24" s="221">
        <v>6.6075799999999996</v>
      </c>
      <c r="T24" s="221">
        <v>-8.7200000000000003E-3</v>
      </c>
      <c r="U24" s="128">
        <f t="shared" si="3"/>
        <v>25.89106</v>
      </c>
      <c r="V24" s="105"/>
      <c r="W24" s="221">
        <v>-7.6299999999999996E-3</v>
      </c>
      <c r="X24" s="66"/>
      <c r="Y24" s="40">
        <f t="shared" si="0"/>
        <v>12</v>
      </c>
      <c r="Z24" s="40"/>
    </row>
    <row r="25" spans="1:26">
      <c r="A25" s="192">
        <f t="shared" si="1"/>
        <v>13</v>
      </c>
      <c r="B25" s="192"/>
      <c r="C25" s="279">
        <v>0.47599999999999998</v>
      </c>
      <c r="D25" s="280"/>
      <c r="E25" s="280">
        <v>165</v>
      </c>
      <c r="F25" s="218">
        <v>400</v>
      </c>
      <c r="G25" s="218">
        <v>50000</v>
      </c>
      <c r="H25" s="118"/>
      <c r="I25" s="219">
        <v>1.76</v>
      </c>
      <c r="J25" s="219">
        <v>20.76</v>
      </c>
      <c r="K25" s="219">
        <v>0.26</v>
      </c>
      <c r="L25" s="219">
        <v>0.01</v>
      </c>
      <c r="M25" s="219">
        <v>0</v>
      </c>
      <c r="N25" s="219">
        <v>1.29</v>
      </c>
      <c r="O25" s="219">
        <v>0.01</v>
      </c>
      <c r="P25" s="219">
        <v>0</v>
      </c>
      <c r="Q25" s="105">
        <f t="shared" si="2"/>
        <v>24.090000000000007</v>
      </c>
      <c r="R25" s="221">
        <v>0.95699999999999996</v>
      </c>
      <c r="S25" s="221">
        <v>10.0023</v>
      </c>
      <c r="T25" s="221">
        <v>-1.32E-2</v>
      </c>
      <c r="U25" s="128">
        <f t="shared" si="3"/>
        <v>35.036099999999998</v>
      </c>
      <c r="V25" s="105"/>
      <c r="W25" s="221">
        <v>-1.155E-2</v>
      </c>
      <c r="X25" s="66"/>
      <c r="Y25" s="40">
        <f t="shared" si="0"/>
        <v>13</v>
      </c>
      <c r="Z25" s="40"/>
    </row>
    <row r="26" spans="1:26">
      <c r="A26" s="192">
        <f t="shared" si="1"/>
        <v>14</v>
      </c>
      <c r="B26" s="192"/>
      <c r="C26" s="279"/>
      <c r="D26" s="280"/>
      <c r="E26" s="280"/>
      <c r="F26" s="282" t="s">
        <v>173</v>
      </c>
      <c r="G26" s="218"/>
      <c r="H26" s="118"/>
      <c r="I26" s="219"/>
      <c r="J26" s="219"/>
      <c r="K26" s="219"/>
      <c r="L26" s="219"/>
      <c r="M26" s="219"/>
      <c r="N26" s="219"/>
      <c r="O26" s="219"/>
      <c r="P26" s="219"/>
      <c r="Q26" s="105"/>
      <c r="R26" s="221"/>
      <c r="S26" s="221"/>
      <c r="T26" s="221"/>
      <c r="U26" s="128"/>
      <c r="V26" s="105"/>
      <c r="W26" s="221"/>
      <c r="X26" s="66"/>
      <c r="Y26" s="40">
        <f t="shared" si="0"/>
        <v>14</v>
      </c>
      <c r="Z26" s="40"/>
    </row>
    <row r="27" spans="1:26">
      <c r="A27" s="192">
        <f t="shared" si="1"/>
        <v>15</v>
      </c>
      <c r="B27" s="192"/>
      <c r="C27" s="279">
        <v>8.3000000000000004E-2</v>
      </c>
      <c r="D27" s="280"/>
      <c r="E27" s="280">
        <v>29</v>
      </c>
      <c r="F27" s="218">
        <v>70</v>
      </c>
      <c r="G27" s="218">
        <v>5800</v>
      </c>
      <c r="H27" s="118"/>
      <c r="I27" s="219">
        <v>0.31</v>
      </c>
      <c r="J27" s="219">
        <v>9.3800000000000008</v>
      </c>
      <c r="K27" s="219">
        <v>0.05</v>
      </c>
      <c r="L27" s="219">
        <v>0</v>
      </c>
      <c r="M27" s="219">
        <v>0</v>
      </c>
      <c r="N27" s="219">
        <v>0.23</v>
      </c>
      <c r="O27" s="219">
        <v>0</v>
      </c>
      <c r="P27" s="219">
        <v>0</v>
      </c>
      <c r="Q27" s="105">
        <f t="shared" si="2"/>
        <v>9.9700000000000024</v>
      </c>
      <c r="R27" s="221">
        <v>0.16819999999999999</v>
      </c>
      <c r="S27" s="221">
        <v>1.7579800000000001</v>
      </c>
      <c r="T27" s="221">
        <v>-2.32E-3</v>
      </c>
      <c r="U27" s="128">
        <f t="shared" si="3"/>
        <v>11.89386</v>
      </c>
      <c r="V27" s="105"/>
      <c r="W27" s="221">
        <v>-2.0300000000000001E-3</v>
      </c>
      <c r="X27" s="66"/>
      <c r="Y27" s="40">
        <f t="shared" si="0"/>
        <v>15</v>
      </c>
      <c r="Z27" s="40"/>
    </row>
    <row r="28" spans="1:26">
      <c r="A28" s="192">
        <f t="shared" si="1"/>
        <v>16</v>
      </c>
      <c r="B28" s="192"/>
      <c r="C28" s="279">
        <v>0.11700000000000001</v>
      </c>
      <c r="D28" s="280"/>
      <c r="E28" s="280">
        <v>41</v>
      </c>
      <c r="F28" s="218">
        <v>100</v>
      </c>
      <c r="G28" s="218">
        <v>9500</v>
      </c>
      <c r="H28" s="118"/>
      <c r="I28" s="219">
        <v>0.44</v>
      </c>
      <c r="J28" s="219">
        <v>10.51</v>
      </c>
      <c r="K28" s="219">
        <v>0.06</v>
      </c>
      <c r="L28" s="219">
        <v>0</v>
      </c>
      <c r="M28" s="219">
        <v>0</v>
      </c>
      <c r="N28" s="219">
        <v>0.32</v>
      </c>
      <c r="O28" s="219">
        <v>0</v>
      </c>
      <c r="P28" s="219">
        <v>0</v>
      </c>
      <c r="Q28" s="105">
        <f t="shared" si="2"/>
        <v>11.33</v>
      </c>
      <c r="R28" s="221">
        <v>0.23780000000000001</v>
      </c>
      <c r="S28" s="221">
        <v>2.48542</v>
      </c>
      <c r="T28" s="221">
        <v>-3.2799999999999999E-3</v>
      </c>
      <c r="U28" s="128">
        <f t="shared" si="3"/>
        <v>14.049939999999999</v>
      </c>
      <c r="V28" s="105"/>
      <c r="W28" s="221">
        <v>-2.8700000000000002E-3</v>
      </c>
      <c r="X28" s="66"/>
      <c r="Y28" s="40">
        <f t="shared" si="0"/>
        <v>16</v>
      </c>
      <c r="Z28" s="40"/>
    </row>
    <row r="29" spans="1:26">
      <c r="A29" s="192">
        <f t="shared" si="1"/>
        <v>17</v>
      </c>
      <c r="B29" s="192"/>
      <c r="C29" s="279">
        <v>0.17100000000000001</v>
      </c>
      <c r="D29" s="280"/>
      <c r="E29" s="280">
        <v>59</v>
      </c>
      <c r="F29" s="218">
        <v>150</v>
      </c>
      <c r="G29" s="218">
        <v>16000</v>
      </c>
      <c r="H29" s="118"/>
      <c r="I29" s="219">
        <v>0.63</v>
      </c>
      <c r="J29" s="219">
        <v>11.81</v>
      </c>
      <c r="K29" s="219">
        <v>0.09</v>
      </c>
      <c r="L29" s="219">
        <v>0</v>
      </c>
      <c r="M29" s="219">
        <v>0</v>
      </c>
      <c r="N29" s="219">
        <v>0.46</v>
      </c>
      <c r="O29" s="219">
        <v>0</v>
      </c>
      <c r="P29" s="219">
        <v>0</v>
      </c>
      <c r="Q29" s="105">
        <f t="shared" si="2"/>
        <v>12.990000000000002</v>
      </c>
      <c r="R29" s="221">
        <v>0.3422</v>
      </c>
      <c r="S29" s="221">
        <v>3.5765799999999999</v>
      </c>
      <c r="T29" s="221">
        <v>-4.7200000000000002E-3</v>
      </c>
      <c r="U29" s="128">
        <f t="shared" si="3"/>
        <v>16.904060000000001</v>
      </c>
      <c r="V29" s="105"/>
      <c r="W29" s="221">
        <v>-4.13E-3</v>
      </c>
      <c r="X29" s="66"/>
      <c r="Y29" s="40">
        <f t="shared" si="0"/>
        <v>17</v>
      </c>
      <c r="Z29" s="40"/>
    </row>
    <row r="30" spans="1:26">
      <c r="A30" s="192">
        <f t="shared" si="1"/>
        <v>18</v>
      </c>
      <c r="B30" s="192"/>
      <c r="C30" s="279"/>
      <c r="D30" s="280"/>
      <c r="E30" s="280"/>
      <c r="F30" s="282" t="s">
        <v>174</v>
      </c>
      <c r="G30" s="218"/>
      <c r="H30" s="118"/>
      <c r="I30" s="219"/>
      <c r="J30" s="219"/>
      <c r="K30" s="219"/>
      <c r="L30" s="219"/>
      <c r="M30" s="219"/>
      <c r="N30" s="219"/>
      <c r="O30" s="219"/>
      <c r="P30" s="219"/>
      <c r="Q30" s="105"/>
      <c r="R30" s="221"/>
      <c r="S30" s="221"/>
      <c r="T30" s="221"/>
      <c r="U30" s="128"/>
      <c r="V30" s="105"/>
      <c r="W30" s="221"/>
      <c r="X30" s="66"/>
      <c r="Y30" s="40">
        <f t="shared" si="0"/>
        <v>18</v>
      </c>
      <c r="Z30" s="40"/>
    </row>
    <row r="31" spans="1:26">
      <c r="A31" s="192">
        <f t="shared" si="1"/>
        <v>19</v>
      </c>
      <c r="B31" s="192"/>
      <c r="C31" s="279">
        <v>0.246</v>
      </c>
      <c r="D31" s="280"/>
      <c r="E31" s="280">
        <v>85</v>
      </c>
      <c r="F31" s="218">
        <v>200</v>
      </c>
      <c r="G31" s="218">
        <v>22000</v>
      </c>
      <c r="H31" s="118"/>
      <c r="I31" s="219">
        <v>0.91</v>
      </c>
      <c r="J31" s="219">
        <v>14.32</v>
      </c>
      <c r="K31" s="219">
        <v>0.13</v>
      </c>
      <c r="L31" s="219">
        <v>0</v>
      </c>
      <c r="M31" s="219">
        <v>0</v>
      </c>
      <c r="N31" s="219">
        <v>0.66</v>
      </c>
      <c r="O31" s="219">
        <v>0</v>
      </c>
      <c r="P31" s="219">
        <v>0</v>
      </c>
      <c r="Q31" s="105">
        <f t="shared" si="2"/>
        <v>16.02</v>
      </c>
      <c r="R31" s="221">
        <v>0.49299999999999999</v>
      </c>
      <c r="S31" s="221">
        <v>5.1527000000000003</v>
      </c>
      <c r="T31" s="221">
        <v>-6.7999999999999996E-3</v>
      </c>
      <c r="U31" s="128">
        <f t="shared" si="3"/>
        <v>21.658899999999999</v>
      </c>
      <c r="V31" s="105"/>
      <c r="W31" s="221">
        <v>-5.9500000000000004E-3</v>
      </c>
      <c r="X31" s="66"/>
      <c r="Y31" s="40">
        <f t="shared" si="0"/>
        <v>19</v>
      </c>
      <c r="Z31" s="40"/>
    </row>
    <row r="32" spans="1:26">
      <c r="A32" s="192">
        <f t="shared" si="1"/>
        <v>20</v>
      </c>
      <c r="B32" s="192"/>
      <c r="C32" s="279">
        <v>0.313</v>
      </c>
      <c r="D32" s="280"/>
      <c r="E32" s="280">
        <v>109</v>
      </c>
      <c r="F32" s="218">
        <v>250</v>
      </c>
      <c r="G32" s="218">
        <v>30000</v>
      </c>
      <c r="H32" s="118"/>
      <c r="I32" s="219">
        <v>1.1599999999999999</v>
      </c>
      <c r="J32" s="219">
        <v>16.649999999999999</v>
      </c>
      <c r="K32" s="219">
        <v>0.17</v>
      </c>
      <c r="L32" s="219">
        <v>0.01</v>
      </c>
      <c r="M32" s="219">
        <v>0</v>
      </c>
      <c r="N32" s="219">
        <v>0.85</v>
      </c>
      <c r="O32" s="219">
        <v>0</v>
      </c>
      <c r="P32" s="219">
        <v>0</v>
      </c>
      <c r="Q32" s="105">
        <f t="shared" si="2"/>
        <v>18.840000000000003</v>
      </c>
      <c r="R32" s="221">
        <v>0.63219999999999998</v>
      </c>
      <c r="S32" s="221">
        <v>6.6075799999999996</v>
      </c>
      <c r="T32" s="221">
        <v>-8.7200000000000003E-3</v>
      </c>
      <c r="U32" s="128">
        <f t="shared" si="3"/>
        <v>26.071059999999999</v>
      </c>
      <c r="V32" s="105"/>
      <c r="W32" s="221">
        <v>-7.6299999999999996E-3</v>
      </c>
      <c r="X32" s="66"/>
      <c r="Y32" s="40">
        <f t="shared" si="0"/>
        <v>20</v>
      </c>
      <c r="Z32" s="40"/>
    </row>
    <row r="33" spans="1:26">
      <c r="A33" s="192">
        <f t="shared" si="1"/>
        <v>21</v>
      </c>
      <c r="B33" s="192"/>
      <c r="C33" s="279">
        <v>0.47599999999999998</v>
      </c>
      <c r="D33" s="280"/>
      <c r="E33" s="280">
        <v>165</v>
      </c>
      <c r="F33" s="218">
        <v>400</v>
      </c>
      <c r="G33" s="218">
        <v>50000</v>
      </c>
      <c r="H33" s="118"/>
      <c r="I33" s="219">
        <v>1.76</v>
      </c>
      <c r="J33" s="219">
        <v>20.87</v>
      </c>
      <c r="K33" s="219">
        <v>0.26</v>
      </c>
      <c r="L33" s="219">
        <v>0.01</v>
      </c>
      <c r="M33" s="219">
        <v>0</v>
      </c>
      <c r="N33" s="219">
        <v>1.29</v>
      </c>
      <c r="O33" s="219">
        <v>0.01</v>
      </c>
      <c r="P33" s="219">
        <v>0</v>
      </c>
      <c r="Q33" s="105">
        <f t="shared" si="2"/>
        <v>24.200000000000006</v>
      </c>
      <c r="R33" s="221">
        <v>0.95699999999999996</v>
      </c>
      <c r="S33" s="221">
        <v>10.0023</v>
      </c>
      <c r="T33" s="221">
        <v>-1.32E-2</v>
      </c>
      <c r="U33" s="128">
        <f t="shared" si="3"/>
        <v>35.146099999999997</v>
      </c>
      <c r="V33" s="105"/>
      <c r="W33" s="221">
        <v>-1.155E-2</v>
      </c>
      <c r="X33" s="66"/>
      <c r="Y33" s="40">
        <f t="shared" si="0"/>
        <v>21</v>
      </c>
      <c r="Z33" s="40"/>
    </row>
    <row r="34" spans="1:26">
      <c r="A34" s="192">
        <f t="shared" si="1"/>
        <v>22</v>
      </c>
      <c r="B34" s="192"/>
      <c r="C34" s="279"/>
      <c r="D34" s="280"/>
      <c r="E34" s="280"/>
      <c r="F34" s="282" t="s">
        <v>175</v>
      </c>
      <c r="G34" s="218"/>
      <c r="H34" s="118"/>
      <c r="I34" s="219"/>
      <c r="J34" s="219"/>
      <c r="K34" s="219"/>
      <c r="L34" s="219"/>
      <c r="M34" s="219"/>
      <c r="N34" s="219"/>
      <c r="O34" s="219"/>
      <c r="P34" s="219"/>
      <c r="Q34" s="105"/>
      <c r="R34" s="221"/>
      <c r="S34" s="221"/>
      <c r="T34" s="221"/>
      <c r="U34" s="128"/>
      <c r="V34" s="105"/>
      <c r="W34" s="221"/>
      <c r="X34" s="66"/>
      <c r="Y34" s="40">
        <f t="shared" si="0"/>
        <v>22</v>
      </c>
      <c r="Z34" s="40"/>
    </row>
    <row r="35" spans="1:26">
      <c r="A35" s="192">
        <f t="shared" si="1"/>
        <v>23</v>
      </c>
      <c r="B35" s="192"/>
      <c r="C35" s="279">
        <v>8.3000000000000004E-2</v>
      </c>
      <c r="D35" s="280"/>
      <c r="E35" s="280">
        <v>29</v>
      </c>
      <c r="F35" s="218">
        <v>70</v>
      </c>
      <c r="G35" s="218">
        <v>5800</v>
      </c>
      <c r="H35" s="118"/>
      <c r="I35" s="219">
        <v>0.31</v>
      </c>
      <c r="J35" s="219">
        <v>8.2100000000000009</v>
      </c>
      <c r="K35" s="219">
        <v>0.05</v>
      </c>
      <c r="L35" s="219">
        <v>0</v>
      </c>
      <c r="M35" s="219">
        <v>0</v>
      </c>
      <c r="N35" s="219">
        <v>0.23</v>
      </c>
      <c r="O35" s="219">
        <v>0</v>
      </c>
      <c r="P35" s="219">
        <v>0</v>
      </c>
      <c r="Q35" s="105">
        <f t="shared" si="2"/>
        <v>8.8000000000000025</v>
      </c>
      <c r="R35" s="221">
        <v>0.16819999999999999</v>
      </c>
      <c r="S35" s="221">
        <v>1.7579800000000001</v>
      </c>
      <c r="T35" s="221">
        <v>-2.32E-3</v>
      </c>
      <c r="U35" s="128">
        <f t="shared" si="3"/>
        <v>10.72386</v>
      </c>
      <c r="V35" s="105"/>
      <c r="W35" s="221">
        <v>-2.0300000000000001E-3</v>
      </c>
      <c r="X35" s="66"/>
      <c r="Y35" s="40">
        <f t="shared" si="0"/>
        <v>23</v>
      </c>
      <c r="Z35" s="40"/>
    </row>
    <row r="36" spans="1:26">
      <c r="A36" s="192">
        <f t="shared" si="1"/>
        <v>24</v>
      </c>
      <c r="B36" s="192"/>
      <c r="C36" s="279">
        <v>0.11700000000000001</v>
      </c>
      <c r="D36" s="280"/>
      <c r="E36" s="280">
        <v>41</v>
      </c>
      <c r="F36" s="218">
        <v>100</v>
      </c>
      <c r="G36" s="218">
        <v>9500</v>
      </c>
      <c r="H36" s="118"/>
      <c r="I36" s="219">
        <v>0.44</v>
      </c>
      <c r="J36" s="219">
        <v>9.2799999999999994</v>
      </c>
      <c r="K36" s="219">
        <v>0.06</v>
      </c>
      <c r="L36" s="219">
        <v>0</v>
      </c>
      <c r="M36" s="219">
        <v>0</v>
      </c>
      <c r="N36" s="219">
        <v>0.32</v>
      </c>
      <c r="O36" s="219">
        <v>0</v>
      </c>
      <c r="P36" s="219">
        <v>0</v>
      </c>
      <c r="Q36" s="105">
        <f t="shared" si="2"/>
        <v>10.1</v>
      </c>
      <c r="R36" s="221">
        <v>0.23780000000000001</v>
      </c>
      <c r="S36" s="221">
        <v>2.48542</v>
      </c>
      <c r="T36" s="221">
        <v>-3.2799999999999999E-3</v>
      </c>
      <c r="U36" s="128">
        <f t="shared" si="3"/>
        <v>12.819940000000001</v>
      </c>
      <c r="V36" s="105"/>
      <c r="W36" s="221">
        <v>-2.8700000000000002E-3</v>
      </c>
      <c r="X36" s="66"/>
      <c r="Y36" s="40">
        <f t="shared" si="0"/>
        <v>24</v>
      </c>
      <c r="Z36" s="40"/>
    </row>
    <row r="37" spans="1:26">
      <c r="A37" s="192">
        <f t="shared" si="1"/>
        <v>25</v>
      </c>
      <c r="B37" s="192"/>
      <c r="C37" s="279">
        <v>0.17100000000000001</v>
      </c>
      <c r="D37" s="280"/>
      <c r="E37" s="280">
        <v>59</v>
      </c>
      <c r="F37" s="218">
        <v>150</v>
      </c>
      <c r="G37" s="218">
        <v>16000</v>
      </c>
      <c r="H37" s="118"/>
      <c r="I37" s="219">
        <v>0.63</v>
      </c>
      <c r="J37" s="219">
        <v>10.74</v>
      </c>
      <c r="K37" s="219">
        <v>0.09</v>
      </c>
      <c r="L37" s="219">
        <v>0</v>
      </c>
      <c r="M37" s="219">
        <v>0</v>
      </c>
      <c r="N37" s="219">
        <v>0.46</v>
      </c>
      <c r="O37" s="219">
        <v>0</v>
      </c>
      <c r="P37" s="219">
        <v>0</v>
      </c>
      <c r="Q37" s="105">
        <f t="shared" si="2"/>
        <v>11.920000000000002</v>
      </c>
      <c r="R37" s="221">
        <v>0.3422</v>
      </c>
      <c r="S37" s="221">
        <v>3.5765799999999999</v>
      </c>
      <c r="T37" s="221">
        <v>-4.7200000000000002E-3</v>
      </c>
      <c r="U37" s="128">
        <f t="shared" si="3"/>
        <v>15.834059999999999</v>
      </c>
      <c r="V37" s="105"/>
      <c r="W37" s="221">
        <v>-4.13E-3</v>
      </c>
      <c r="X37" s="66"/>
      <c r="Y37" s="40">
        <f t="shared" si="0"/>
        <v>25</v>
      </c>
      <c r="Z37" s="40"/>
    </row>
    <row r="38" spans="1:26">
      <c r="A38" s="192">
        <f t="shared" si="1"/>
        <v>26</v>
      </c>
      <c r="B38" s="192"/>
      <c r="C38" s="279"/>
      <c r="D38" s="280"/>
      <c r="E38" s="280"/>
      <c r="F38" s="282" t="s">
        <v>176</v>
      </c>
      <c r="G38" s="218"/>
      <c r="H38" s="118"/>
      <c r="I38" s="219"/>
      <c r="J38" s="219"/>
      <c r="K38" s="219"/>
      <c r="L38" s="219"/>
      <c r="M38" s="219"/>
      <c r="N38" s="219"/>
      <c r="O38" s="219"/>
      <c r="P38" s="219"/>
      <c r="Q38" s="105"/>
      <c r="R38" s="221"/>
      <c r="S38" s="221"/>
      <c r="T38" s="221"/>
      <c r="U38" s="128"/>
      <c r="V38" s="105"/>
      <c r="W38" s="221"/>
      <c r="X38" s="66"/>
      <c r="Y38" s="40">
        <f t="shared" si="0"/>
        <v>26</v>
      </c>
      <c r="Z38" s="40"/>
    </row>
    <row r="39" spans="1:26">
      <c r="A39" s="192">
        <f t="shared" si="1"/>
        <v>27</v>
      </c>
      <c r="B39" s="192"/>
      <c r="C39" s="279">
        <v>0.246</v>
      </c>
      <c r="D39" s="280"/>
      <c r="E39" s="280">
        <v>85</v>
      </c>
      <c r="F39" s="218">
        <v>200</v>
      </c>
      <c r="G39" s="218">
        <v>22000</v>
      </c>
      <c r="H39" s="118"/>
      <c r="I39" s="219">
        <v>0.91</v>
      </c>
      <c r="J39" s="219">
        <v>13.34</v>
      </c>
      <c r="K39" s="219">
        <v>0.13</v>
      </c>
      <c r="L39" s="219">
        <v>0</v>
      </c>
      <c r="M39" s="219">
        <v>0</v>
      </c>
      <c r="N39" s="219">
        <v>0.66</v>
      </c>
      <c r="O39" s="219">
        <v>0</v>
      </c>
      <c r="P39" s="219">
        <v>0</v>
      </c>
      <c r="Q39" s="105">
        <f t="shared" si="2"/>
        <v>15.040000000000001</v>
      </c>
      <c r="R39" s="221">
        <v>0.49299999999999999</v>
      </c>
      <c r="S39" s="221">
        <v>5.1527000000000003</v>
      </c>
      <c r="T39" s="221">
        <v>-6.7999999999999996E-3</v>
      </c>
      <c r="U39" s="128">
        <f t="shared" si="3"/>
        <v>20.678899999999999</v>
      </c>
      <c r="V39" s="105"/>
      <c r="W39" s="221">
        <v>-5.9500000000000004E-3</v>
      </c>
      <c r="X39" s="66"/>
      <c r="Y39" s="40">
        <f t="shared" si="0"/>
        <v>27</v>
      </c>
      <c r="Z39" s="40"/>
    </row>
    <row r="40" spans="1:26">
      <c r="A40" s="192">
        <f t="shared" si="1"/>
        <v>28</v>
      </c>
      <c r="B40" s="192"/>
      <c r="C40" s="279">
        <v>0.313</v>
      </c>
      <c r="D40" s="280"/>
      <c r="E40" s="280">
        <v>109</v>
      </c>
      <c r="F40" s="218">
        <v>250</v>
      </c>
      <c r="G40" s="218">
        <v>30000</v>
      </c>
      <c r="H40" s="118"/>
      <c r="I40" s="219">
        <v>1.1599999999999999</v>
      </c>
      <c r="J40" s="219">
        <v>15.75</v>
      </c>
      <c r="K40" s="219">
        <v>0.17</v>
      </c>
      <c r="L40" s="219">
        <v>0.01</v>
      </c>
      <c r="M40" s="219">
        <v>0</v>
      </c>
      <c r="N40" s="219">
        <v>0.85</v>
      </c>
      <c r="O40" s="219">
        <v>0</v>
      </c>
      <c r="P40" s="219">
        <v>0</v>
      </c>
      <c r="Q40" s="105">
        <f t="shared" si="2"/>
        <v>17.940000000000005</v>
      </c>
      <c r="R40" s="221">
        <v>0.63219999999999998</v>
      </c>
      <c r="S40" s="221">
        <v>6.6075799999999996</v>
      </c>
      <c r="T40" s="221">
        <v>-8.7200000000000003E-3</v>
      </c>
      <c r="U40" s="128">
        <f t="shared" si="3"/>
        <v>25.171060000000001</v>
      </c>
      <c r="V40" s="105"/>
      <c r="W40" s="221">
        <v>-7.6299999999999996E-3</v>
      </c>
      <c r="X40" s="66"/>
      <c r="Y40" s="40">
        <f t="shared" si="0"/>
        <v>28</v>
      </c>
      <c r="Z40" s="40"/>
    </row>
    <row r="41" spans="1:26">
      <c r="A41" s="192">
        <f t="shared" si="1"/>
        <v>29</v>
      </c>
      <c r="B41" s="192"/>
      <c r="C41" s="279">
        <v>0.47599999999999998</v>
      </c>
      <c r="D41" s="280"/>
      <c r="E41" s="280">
        <v>165</v>
      </c>
      <c r="F41" s="218">
        <v>400</v>
      </c>
      <c r="G41" s="218">
        <v>50000</v>
      </c>
      <c r="H41" s="118"/>
      <c r="I41" s="219">
        <v>1.76</v>
      </c>
      <c r="J41" s="219">
        <v>19.96</v>
      </c>
      <c r="K41" s="219">
        <v>0.26</v>
      </c>
      <c r="L41" s="219">
        <v>0.01</v>
      </c>
      <c r="M41" s="219">
        <v>0</v>
      </c>
      <c r="N41" s="219">
        <v>1.29</v>
      </c>
      <c r="O41" s="219">
        <v>0.01</v>
      </c>
      <c r="P41" s="219">
        <v>0</v>
      </c>
      <c r="Q41" s="105">
        <f t="shared" si="2"/>
        <v>23.290000000000006</v>
      </c>
      <c r="R41" s="221">
        <v>0.95699999999999996</v>
      </c>
      <c r="S41" s="221">
        <v>10.0023</v>
      </c>
      <c r="T41" s="221">
        <v>-1.32E-2</v>
      </c>
      <c r="U41" s="128">
        <f t="shared" si="3"/>
        <v>34.2361</v>
      </c>
      <c r="V41" s="105"/>
      <c r="W41" s="221">
        <v>-1.155E-2</v>
      </c>
      <c r="X41" s="66"/>
      <c r="Y41" s="40">
        <f t="shared" si="0"/>
        <v>29</v>
      </c>
      <c r="Z41" s="40"/>
    </row>
    <row r="42" spans="1:26">
      <c r="A42" s="192">
        <f t="shared" si="1"/>
        <v>30</v>
      </c>
      <c r="B42" s="192"/>
      <c r="C42" s="279"/>
      <c r="D42" s="280"/>
      <c r="E42" s="280"/>
      <c r="F42" s="282" t="s">
        <v>177</v>
      </c>
      <c r="G42" s="218"/>
      <c r="H42" s="118"/>
      <c r="I42" s="219"/>
      <c r="J42" s="219"/>
      <c r="K42" s="219"/>
      <c r="L42" s="219"/>
      <c r="M42" s="219"/>
      <c r="N42" s="219"/>
      <c r="O42" s="219"/>
      <c r="P42" s="219"/>
      <c r="Q42" s="105"/>
      <c r="R42" s="221"/>
      <c r="S42" s="221"/>
      <c r="T42" s="221"/>
      <c r="U42" s="128"/>
      <c r="V42" s="105"/>
      <c r="W42" s="221"/>
      <c r="X42" s="66"/>
      <c r="Y42" s="40">
        <f t="shared" si="0"/>
        <v>30</v>
      </c>
      <c r="Z42" s="40"/>
    </row>
    <row r="43" spans="1:26">
      <c r="A43" s="192">
        <f t="shared" si="1"/>
        <v>31</v>
      </c>
      <c r="B43" s="192"/>
      <c r="C43" s="279">
        <v>8.3000000000000004E-2</v>
      </c>
      <c r="D43" s="280"/>
      <c r="E43" s="280">
        <v>29</v>
      </c>
      <c r="F43" s="218">
        <v>70</v>
      </c>
      <c r="G43" s="218">
        <v>5800</v>
      </c>
      <c r="H43" s="118"/>
      <c r="I43" s="219">
        <v>0.31</v>
      </c>
      <c r="J43" s="219">
        <v>13.17</v>
      </c>
      <c r="K43" s="219">
        <v>0.05</v>
      </c>
      <c r="L43" s="219">
        <v>0</v>
      </c>
      <c r="M43" s="219">
        <v>0</v>
      </c>
      <c r="N43" s="219">
        <v>0.23</v>
      </c>
      <c r="O43" s="219">
        <v>0</v>
      </c>
      <c r="P43" s="219">
        <v>0</v>
      </c>
      <c r="Q43" s="105">
        <f t="shared" si="2"/>
        <v>13.760000000000002</v>
      </c>
      <c r="R43" s="221">
        <v>0.16819999999999999</v>
      </c>
      <c r="S43" s="221">
        <v>1.7579800000000001</v>
      </c>
      <c r="T43" s="221">
        <v>-2.32E-3</v>
      </c>
      <c r="U43" s="128">
        <f t="shared" si="3"/>
        <v>15.683859999999999</v>
      </c>
      <c r="V43" s="105"/>
      <c r="W43" s="221">
        <v>-2.0300000000000001E-3</v>
      </c>
      <c r="X43" s="66"/>
      <c r="Y43" s="40">
        <f t="shared" si="0"/>
        <v>31</v>
      </c>
      <c r="Z43" s="40"/>
    </row>
    <row r="44" spans="1:26">
      <c r="A44" s="192">
        <f t="shared" si="1"/>
        <v>32</v>
      </c>
      <c r="B44" s="192"/>
      <c r="C44" s="279">
        <v>0.11700000000000001</v>
      </c>
      <c r="D44" s="280"/>
      <c r="E44" s="280">
        <v>41</v>
      </c>
      <c r="F44" s="218">
        <v>100</v>
      </c>
      <c r="G44" s="218">
        <v>9500</v>
      </c>
      <c r="H44" s="118"/>
      <c r="I44" s="219">
        <v>0.44</v>
      </c>
      <c r="J44" s="219">
        <v>14.18</v>
      </c>
      <c r="K44" s="219">
        <v>0.06</v>
      </c>
      <c r="L44" s="219">
        <v>0</v>
      </c>
      <c r="M44" s="219">
        <v>0</v>
      </c>
      <c r="N44" s="219">
        <v>0.32</v>
      </c>
      <c r="O44" s="219">
        <v>0</v>
      </c>
      <c r="P44" s="219">
        <v>0</v>
      </c>
      <c r="Q44" s="105">
        <f t="shared" si="2"/>
        <v>15</v>
      </c>
      <c r="R44" s="221">
        <v>0.23780000000000001</v>
      </c>
      <c r="S44" s="221">
        <v>2.48542</v>
      </c>
      <c r="T44" s="221">
        <v>-3.2799999999999999E-3</v>
      </c>
      <c r="U44" s="128">
        <f t="shared" si="3"/>
        <v>17.719940000000001</v>
      </c>
      <c r="V44" s="105"/>
      <c r="W44" s="221">
        <v>-2.8700000000000002E-3</v>
      </c>
      <c r="X44" s="66"/>
      <c r="Y44" s="40">
        <f t="shared" si="0"/>
        <v>32</v>
      </c>
      <c r="Z44" s="40"/>
    </row>
    <row r="45" spans="1:26">
      <c r="A45" s="192">
        <f t="shared" si="1"/>
        <v>33</v>
      </c>
      <c r="B45" s="192"/>
      <c r="C45" s="279">
        <v>0.17100000000000001</v>
      </c>
      <c r="D45" s="280"/>
      <c r="E45" s="280">
        <v>59</v>
      </c>
      <c r="F45" s="218">
        <v>150</v>
      </c>
      <c r="G45" s="218">
        <v>16000</v>
      </c>
      <c r="H45" s="118"/>
      <c r="I45" s="219">
        <v>0.63</v>
      </c>
      <c r="J45" s="219">
        <v>15.5</v>
      </c>
      <c r="K45" s="219">
        <v>0.09</v>
      </c>
      <c r="L45" s="219">
        <v>0</v>
      </c>
      <c r="M45" s="219">
        <v>0</v>
      </c>
      <c r="N45" s="219">
        <v>0.46</v>
      </c>
      <c r="O45" s="219">
        <v>0</v>
      </c>
      <c r="P45" s="219">
        <v>0</v>
      </c>
      <c r="Q45" s="105">
        <f t="shared" si="2"/>
        <v>16.68</v>
      </c>
      <c r="R45" s="221">
        <v>0.3422</v>
      </c>
      <c r="S45" s="221">
        <v>3.5765799999999999</v>
      </c>
      <c r="T45" s="221">
        <v>-4.7200000000000002E-3</v>
      </c>
      <c r="U45" s="128">
        <f t="shared" si="3"/>
        <v>20.594059999999999</v>
      </c>
      <c r="V45" s="105"/>
      <c r="W45" s="221">
        <v>-4.13E-3</v>
      </c>
      <c r="X45" s="66"/>
      <c r="Y45" s="40">
        <f t="shared" si="0"/>
        <v>33</v>
      </c>
      <c r="Z45" s="40"/>
    </row>
    <row r="46" spans="1:26">
      <c r="A46" s="192">
        <f t="shared" si="1"/>
        <v>34</v>
      </c>
      <c r="B46" s="192"/>
      <c r="C46" s="279"/>
      <c r="D46" s="280"/>
      <c r="E46" s="280"/>
      <c r="F46" s="282" t="s">
        <v>178</v>
      </c>
      <c r="G46" s="218"/>
      <c r="H46" s="118"/>
      <c r="I46" s="219"/>
      <c r="J46" s="219"/>
      <c r="K46" s="219"/>
      <c r="L46" s="219"/>
      <c r="M46" s="219"/>
      <c r="N46" s="219"/>
      <c r="O46" s="219"/>
      <c r="P46" s="219"/>
      <c r="Q46" s="105"/>
      <c r="R46" s="221"/>
      <c r="S46" s="221"/>
      <c r="T46" s="221"/>
      <c r="U46" s="128"/>
      <c r="V46" s="105"/>
      <c r="W46" s="221"/>
      <c r="X46" s="66"/>
      <c r="Y46" s="40">
        <f t="shared" si="0"/>
        <v>34</v>
      </c>
      <c r="Z46" s="40"/>
    </row>
    <row r="47" spans="1:26">
      <c r="A47" s="192">
        <f t="shared" si="1"/>
        <v>35</v>
      </c>
      <c r="B47" s="192"/>
      <c r="C47" s="279">
        <v>0.246</v>
      </c>
      <c r="D47" s="280"/>
      <c r="E47" s="280">
        <v>85</v>
      </c>
      <c r="F47" s="218">
        <v>200</v>
      </c>
      <c r="G47" s="218">
        <v>22000</v>
      </c>
      <c r="H47" s="118"/>
      <c r="I47" s="219">
        <v>0.91</v>
      </c>
      <c r="J47" s="219">
        <v>18.89</v>
      </c>
      <c r="K47" s="219">
        <v>0.13</v>
      </c>
      <c r="L47" s="219">
        <v>0</v>
      </c>
      <c r="M47" s="219">
        <v>0</v>
      </c>
      <c r="N47" s="219">
        <v>0.66</v>
      </c>
      <c r="O47" s="219">
        <v>0</v>
      </c>
      <c r="P47" s="219">
        <v>0</v>
      </c>
      <c r="Q47" s="105">
        <f t="shared" si="2"/>
        <v>20.59</v>
      </c>
      <c r="R47" s="221">
        <v>0.49299999999999999</v>
      </c>
      <c r="S47" s="221">
        <v>5.1527000000000003</v>
      </c>
      <c r="T47" s="221">
        <v>-6.7999999999999996E-3</v>
      </c>
      <c r="U47" s="128">
        <f t="shared" si="3"/>
        <v>26.228899999999999</v>
      </c>
      <c r="V47" s="105"/>
      <c r="W47" s="221">
        <v>-5.9500000000000004E-3</v>
      </c>
      <c r="X47" s="66"/>
      <c r="Y47" s="40">
        <f t="shared" si="0"/>
        <v>35</v>
      </c>
      <c r="Z47" s="40"/>
    </row>
    <row r="48" spans="1:26">
      <c r="A48" s="192">
        <f t="shared" si="1"/>
        <v>36</v>
      </c>
      <c r="B48" s="192"/>
      <c r="C48" s="279">
        <v>0.313</v>
      </c>
      <c r="D48" s="280"/>
      <c r="E48" s="280">
        <v>109</v>
      </c>
      <c r="F48" s="218">
        <v>250</v>
      </c>
      <c r="G48" s="218">
        <v>30000</v>
      </c>
      <c r="H48" s="118"/>
      <c r="I48" s="219">
        <v>1.1599999999999999</v>
      </c>
      <c r="J48" s="219">
        <v>20.77</v>
      </c>
      <c r="K48" s="219">
        <v>0.17</v>
      </c>
      <c r="L48" s="219">
        <v>0.01</v>
      </c>
      <c r="M48" s="219">
        <v>0</v>
      </c>
      <c r="N48" s="219">
        <v>0.85</v>
      </c>
      <c r="O48" s="219">
        <v>0</v>
      </c>
      <c r="P48" s="219">
        <v>0</v>
      </c>
      <c r="Q48" s="105">
        <f t="shared" si="2"/>
        <v>22.960000000000004</v>
      </c>
      <c r="R48" s="221">
        <v>0.63219999999999998</v>
      </c>
      <c r="S48" s="221">
        <v>6.6075799999999996</v>
      </c>
      <c r="T48" s="221">
        <v>-8.7200000000000003E-3</v>
      </c>
      <c r="U48" s="128">
        <f t="shared" si="3"/>
        <v>30.19106</v>
      </c>
      <c r="V48" s="105"/>
      <c r="W48" s="221">
        <v>-7.6299999999999996E-3</v>
      </c>
      <c r="X48" s="66"/>
      <c r="Y48" s="40">
        <f t="shared" si="0"/>
        <v>36</v>
      </c>
      <c r="Z48" s="40"/>
    </row>
    <row r="49" spans="1:26">
      <c r="A49" s="192">
        <f t="shared" si="1"/>
        <v>37</v>
      </c>
      <c r="B49" s="192"/>
      <c r="C49" s="279">
        <v>0.47599999999999998</v>
      </c>
      <c r="D49" s="280"/>
      <c r="E49" s="280">
        <v>165</v>
      </c>
      <c r="F49" s="218">
        <v>400</v>
      </c>
      <c r="G49" s="218">
        <v>50000</v>
      </c>
      <c r="H49" s="118"/>
      <c r="I49" s="219">
        <v>1.76</v>
      </c>
      <c r="J49" s="219">
        <v>26.59</v>
      </c>
      <c r="K49" s="219">
        <v>0.26</v>
      </c>
      <c r="L49" s="219">
        <v>0.01</v>
      </c>
      <c r="M49" s="219">
        <v>0</v>
      </c>
      <c r="N49" s="219">
        <v>1.29</v>
      </c>
      <c r="O49" s="219">
        <v>0.01</v>
      </c>
      <c r="P49" s="219">
        <v>0</v>
      </c>
      <c r="Q49" s="105">
        <f t="shared" si="2"/>
        <v>29.920000000000005</v>
      </c>
      <c r="R49" s="221">
        <v>0.95699999999999996</v>
      </c>
      <c r="S49" s="221">
        <v>10.0023</v>
      </c>
      <c r="T49" s="221">
        <v>-1.32E-2</v>
      </c>
      <c r="U49" s="128">
        <f t="shared" si="3"/>
        <v>40.866100000000003</v>
      </c>
      <c r="V49" s="105"/>
      <c r="W49" s="221">
        <v>-1.155E-2</v>
      </c>
      <c r="X49" s="66"/>
      <c r="Y49" s="40">
        <f t="shared" si="0"/>
        <v>37</v>
      </c>
      <c r="Z49" s="40"/>
    </row>
    <row r="50" spans="1:26">
      <c r="A50" s="192">
        <f t="shared" si="1"/>
        <v>38</v>
      </c>
      <c r="B50" s="192"/>
      <c r="C50" s="279"/>
      <c r="D50" s="280"/>
      <c r="E50" s="280"/>
      <c r="F50" s="282" t="s">
        <v>179</v>
      </c>
      <c r="G50" s="218"/>
      <c r="H50" s="118"/>
      <c r="I50" s="219"/>
      <c r="J50" s="219"/>
      <c r="K50" s="219"/>
      <c r="L50" s="219"/>
      <c r="M50" s="219"/>
      <c r="N50" s="219"/>
      <c r="O50" s="219"/>
      <c r="P50" s="219"/>
      <c r="Q50" s="105"/>
      <c r="R50" s="221"/>
      <c r="S50" s="221"/>
      <c r="T50" s="221"/>
      <c r="U50" s="128"/>
      <c r="V50" s="105"/>
      <c r="W50" s="221"/>
      <c r="X50" s="66"/>
      <c r="Y50" s="40">
        <f t="shared" si="0"/>
        <v>38</v>
      </c>
      <c r="Z50" s="40"/>
    </row>
    <row r="51" spans="1:26">
      <c r="A51" s="192">
        <f t="shared" si="1"/>
        <v>39</v>
      </c>
      <c r="B51" s="192"/>
      <c r="C51" s="279">
        <v>8.3000000000000004E-2</v>
      </c>
      <c r="D51" s="280"/>
      <c r="E51" s="280">
        <v>29</v>
      </c>
      <c r="F51" s="218">
        <v>70</v>
      </c>
      <c r="G51" s="218">
        <v>5800</v>
      </c>
      <c r="H51" s="118"/>
      <c r="I51" s="219">
        <v>0.31</v>
      </c>
      <c r="J51" s="219">
        <v>9.09</v>
      </c>
      <c r="K51" s="219">
        <v>0.05</v>
      </c>
      <c r="L51" s="219">
        <v>0</v>
      </c>
      <c r="M51" s="219">
        <v>0</v>
      </c>
      <c r="N51" s="219">
        <v>0.23</v>
      </c>
      <c r="O51" s="219">
        <v>0</v>
      </c>
      <c r="P51" s="219">
        <v>0</v>
      </c>
      <c r="Q51" s="105">
        <f t="shared" si="2"/>
        <v>9.6800000000000015</v>
      </c>
      <c r="R51" s="221">
        <v>0.16819999999999999</v>
      </c>
      <c r="S51" s="221">
        <v>1.7579800000000001</v>
      </c>
      <c r="T51" s="221">
        <v>-2.32E-3</v>
      </c>
      <c r="U51" s="128">
        <f t="shared" si="3"/>
        <v>11.603859999999999</v>
      </c>
      <c r="V51" s="105"/>
      <c r="W51" s="221">
        <v>-2.0300000000000001E-3</v>
      </c>
      <c r="X51" s="66"/>
      <c r="Y51" s="40">
        <f t="shared" si="0"/>
        <v>39</v>
      </c>
      <c r="Z51" s="40"/>
    </row>
    <row r="52" spans="1:26">
      <c r="A52" s="192">
        <f t="shared" si="1"/>
        <v>40</v>
      </c>
      <c r="B52" s="192"/>
      <c r="C52" s="279">
        <v>0.11700000000000001</v>
      </c>
      <c r="D52" s="280"/>
      <c r="E52" s="280">
        <v>41</v>
      </c>
      <c r="F52" s="218">
        <v>100</v>
      </c>
      <c r="G52" s="218">
        <v>9500</v>
      </c>
      <c r="H52" s="118"/>
      <c r="I52" s="219">
        <v>0.44</v>
      </c>
      <c r="J52" s="219">
        <v>10.35</v>
      </c>
      <c r="K52" s="219">
        <v>0.06</v>
      </c>
      <c r="L52" s="219">
        <v>0</v>
      </c>
      <c r="M52" s="219">
        <v>0</v>
      </c>
      <c r="N52" s="219">
        <v>0.32</v>
      </c>
      <c r="O52" s="219">
        <v>0</v>
      </c>
      <c r="P52" s="219">
        <v>0</v>
      </c>
      <c r="Q52" s="105">
        <f t="shared" si="2"/>
        <v>11.17</v>
      </c>
      <c r="R52" s="221">
        <v>0.23780000000000001</v>
      </c>
      <c r="S52" s="221">
        <v>2.48542</v>
      </c>
      <c r="T52" s="221">
        <v>-3.2799999999999999E-3</v>
      </c>
      <c r="U52" s="128">
        <f t="shared" si="3"/>
        <v>13.889939999999999</v>
      </c>
      <c r="V52" s="105"/>
      <c r="W52" s="221">
        <v>-2.8700000000000002E-3</v>
      </c>
      <c r="X52" s="66"/>
      <c r="Y52" s="40">
        <f t="shared" si="0"/>
        <v>40</v>
      </c>
      <c r="Z52" s="40"/>
    </row>
    <row r="53" spans="1:26">
      <c r="A53" s="192">
        <f t="shared" si="1"/>
        <v>41</v>
      </c>
      <c r="B53" s="192"/>
      <c r="C53" s="279">
        <v>0.17100000000000001</v>
      </c>
      <c r="D53" s="280"/>
      <c r="E53" s="280">
        <v>59</v>
      </c>
      <c r="F53" s="218">
        <v>150</v>
      </c>
      <c r="G53" s="218">
        <v>16000</v>
      </c>
      <c r="H53" s="118"/>
      <c r="I53" s="219">
        <v>0.63</v>
      </c>
      <c r="J53" s="219">
        <v>11.6</v>
      </c>
      <c r="K53" s="219">
        <v>0.09</v>
      </c>
      <c r="L53" s="219">
        <v>0</v>
      </c>
      <c r="M53" s="219">
        <v>0</v>
      </c>
      <c r="N53" s="219">
        <v>0.46</v>
      </c>
      <c r="O53" s="219">
        <v>0</v>
      </c>
      <c r="P53" s="219">
        <v>0</v>
      </c>
      <c r="Q53" s="105">
        <f t="shared" si="2"/>
        <v>12.780000000000001</v>
      </c>
      <c r="R53" s="221">
        <v>0.3422</v>
      </c>
      <c r="S53" s="221">
        <v>3.5765799999999999</v>
      </c>
      <c r="T53" s="221">
        <v>-4.7200000000000002E-3</v>
      </c>
      <c r="U53" s="128">
        <f t="shared" si="3"/>
        <v>16.69406</v>
      </c>
      <c r="V53" s="105"/>
      <c r="W53" s="221">
        <v>-4.13E-3</v>
      </c>
      <c r="X53" s="66"/>
      <c r="Y53" s="40">
        <f t="shared" si="0"/>
        <v>41</v>
      </c>
      <c r="Z53" s="40"/>
    </row>
    <row r="54" spans="1:26">
      <c r="A54" s="192">
        <f t="shared" si="1"/>
        <v>42</v>
      </c>
      <c r="B54" s="192"/>
      <c r="C54" s="279"/>
      <c r="D54" s="280"/>
      <c r="E54" s="280"/>
      <c r="F54" s="282" t="s">
        <v>180</v>
      </c>
      <c r="G54" s="218"/>
      <c r="H54" s="118"/>
      <c r="I54" s="219"/>
      <c r="J54" s="219"/>
      <c r="K54" s="219"/>
      <c r="L54" s="219"/>
      <c r="M54" s="219"/>
      <c r="N54" s="219"/>
      <c r="O54" s="219"/>
      <c r="P54" s="219"/>
      <c r="Q54" s="105"/>
      <c r="R54" s="221"/>
      <c r="S54" s="221"/>
      <c r="T54" s="221"/>
      <c r="U54" s="128"/>
      <c r="V54" s="105"/>
      <c r="W54" s="221"/>
      <c r="X54" s="66"/>
      <c r="Y54" s="40">
        <f t="shared" si="0"/>
        <v>42</v>
      </c>
      <c r="Z54" s="40"/>
    </row>
    <row r="55" spans="1:26">
      <c r="A55" s="192">
        <f t="shared" si="1"/>
        <v>43</v>
      </c>
      <c r="B55" s="192"/>
      <c r="C55" s="279">
        <v>0.246</v>
      </c>
      <c r="D55" s="280"/>
      <c r="E55" s="280">
        <v>85</v>
      </c>
      <c r="F55" s="218">
        <v>200</v>
      </c>
      <c r="G55" s="218">
        <v>22000</v>
      </c>
      <c r="H55" s="118"/>
      <c r="I55" s="219">
        <v>0.91</v>
      </c>
      <c r="J55" s="219">
        <v>13.6</v>
      </c>
      <c r="K55" s="219">
        <v>0.13</v>
      </c>
      <c r="L55" s="219">
        <v>0</v>
      </c>
      <c r="M55" s="219">
        <v>0</v>
      </c>
      <c r="N55" s="219">
        <v>0.66</v>
      </c>
      <c r="O55" s="219">
        <v>0</v>
      </c>
      <c r="P55" s="219">
        <v>0</v>
      </c>
      <c r="Q55" s="105">
        <f t="shared" si="2"/>
        <v>15.3</v>
      </c>
      <c r="R55" s="221">
        <v>0.49299999999999999</v>
      </c>
      <c r="S55" s="221">
        <v>5.1527000000000003</v>
      </c>
      <c r="T55" s="221">
        <v>-6.7999999999999996E-3</v>
      </c>
      <c r="U55" s="128">
        <f t="shared" si="3"/>
        <v>20.9389</v>
      </c>
      <c r="V55" s="105"/>
      <c r="W55" s="221">
        <v>-5.9500000000000004E-3</v>
      </c>
      <c r="X55" s="66"/>
      <c r="Y55" s="40">
        <f t="shared" si="0"/>
        <v>43</v>
      </c>
      <c r="Z55" s="40"/>
    </row>
    <row r="56" spans="1:26">
      <c r="A56" s="192">
        <f t="shared" si="1"/>
        <v>44</v>
      </c>
      <c r="B56" s="192"/>
      <c r="C56" s="279">
        <v>0.313</v>
      </c>
      <c r="D56" s="280"/>
      <c r="E56" s="280">
        <v>109</v>
      </c>
      <c r="F56" s="218">
        <v>250</v>
      </c>
      <c r="G56" s="218">
        <v>30000</v>
      </c>
      <c r="H56" s="118"/>
      <c r="I56" s="219">
        <v>1.1599999999999999</v>
      </c>
      <c r="J56" s="219">
        <v>16.579999999999998</v>
      </c>
      <c r="K56" s="219">
        <v>0.17</v>
      </c>
      <c r="L56" s="219">
        <v>0.01</v>
      </c>
      <c r="M56" s="219">
        <v>0</v>
      </c>
      <c r="N56" s="219">
        <v>0.85</v>
      </c>
      <c r="O56" s="219">
        <v>0</v>
      </c>
      <c r="P56" s="219">
        <v>0</v>
      </c>
      <c r="Q56" s="105">
        <f t="shared" si="2"/>
        <v>18.770000000000003</v>
      </c>
      <c r="R56" s="221">
        <v>0.63219999999999998</v>
      </c>
      <c r="S56" s="221">
        <v>6.6075799999999996</v>
      </c>
      <c r="T56" s="221">
        <v>-8.7200000000000003E-3</v>
      </c>
      <c r="U56" s="128">
        <f t="shared" si="3"/>
        <v>26.001059999999999</v>
      </c>
      <c r="V56" s="105"/>
      <c r="W56" s="221">
        <v>-7.6299999999999996E-3</v>
      </c>
      <c r="X56" s="66"/>
      <c r="Y56" s="40">
        <f t="shared" si="0"/>
        <v>44</v>
      </c>
      <c r="Z56" s="40"/>
    </row>
    <row r="57" spans="1:26">
      <c r="A57" s="192">
        <f t="shared" si="1"/>
        <v>45</v>
      </c>
      <c r="B57" s="192"/>
      <c r="C57" s="279">
        <v>0.47599999999999998</v>
      </c>
      <c r="D57" s="280"/>
      <c r="E57" s="280">
        <v>165</v>
      </c>
      <c r="F57" s="218">
        <v>400</v>
      </c>
      <c r="G57" s="218">
        <v>50000</v>
      </c>
      <c r="H57" s="118"/>
      <c r="I57" s="219">
        <v>1.76</v>
      </c>
      <c r="J57" s="219">
        <v>20.3</v>
      </c>
      <c r="K57" s="219">
        <v>0.26</v>
      </c>
      <c r="L57" s="219">
        <v>0.01</v>
      </c>
      <c r="M57" s="219">
        <v>0</v>
      </c>
      <c r="N57" s="219">
        <v>1.29</v>
      </c>
      <c r="O57" s="219">
        <v>0.01</v>
      </c>
      <c r="P57" s="219">
        <v>0</v>
      </c>
      <c r="Q57" s="105">
        <f t="shared" si="2"/>
        <v>23.630000000000006</v>
      </c>
      <c r="R57" s="221">
        <v>0.95699999999999996</v>
      </c>
      <c r="S57" s="221">
        <v>10.0023</v>
      </c>
      <c r="T57" s="221">
        <v>-1.32E-2</v>
      </c>
      <c r="U57" s="128">
        <f t="shared" si="3"/>
        <v>34.576099999999997</v>
      </c>
      <c r="V57" s="105"/>
      <c r="W57" s="221">
        <v>-1.155E-2</v>
      </c>
      <c r="X57" s="38"/>
      <c r="Y57" s="40">
        <f t="shared" si="0"/>
        <v>45</v>
      </c>
      <c r="Z57" s="40"/>
    </row>
    <row r="58" spans="1:26">
      <c r="A58" s="192">
        <f t="shared" si="1"/>
        <v>46</v>
      </c>
      <c r="B58" s="192"/>
      <c r="C58" s="279"/>
      <c r="D58" s="280"/>
      <c r="E58" s="280"/>
      <c r="F58" s="282" t="s">
        <v>66</v>
      </c>
      <c r="G58" s="218"/>
      <c r="I58" s="219"/>
      <c r="J58" s="219"/>
      <c r="K58" s="219"/>
      <c r="L58" s="219"/>
      <c r="M58" s="219"/>
      <c r="N58" s="219"/>
      <c r="O58" s="219"/>
      <c r="P58" s="219"/>
      <c r="Q58" s="105"/>
      <c r="R58" s="221"/>
      <c r="S58" s="221"/>
      <c r="T58" s="221"/>
      <c r="U58" s="128"/>
      <c r="V58" s="105"/>
      <c r="W58" s="221"/>
      <c r="X58" s="66"/>
      <c r="Y58" s="40">
        <f t="shared" si="0"/>
        <v>46</v>
      </c>
      <c r="Z58" s="40"/>
    </row>
    <row r="59" spans="1:26">
      <c r="A59" s="192">
        <f t="shared" si="1"/>
        <v>47</v>
      </c>
      <c r="B59" s="192"/>
      <c r="C59" s="279">
        <v>8.7999999999999995E-2</v>
      </c>
      <c r="D59" s="280"/>
      <c r="E59" s="280">
        <v>31</v>
      </c>
      <c r="F59" s="218">
        <v>55</v>
      </c>
      <c r="G59" s="218">
        <v>8000</v>
      </c>
      <c r="H59" s="89"/>
      <c r="I59" s="219">
        <v>0.33</v>
      </c>
      <c r="J59" s="219">
        <v>12.01</v>
      </c>
      <c r="K59" s="219">
        <v>0.05</v>
      </c>
      <c r="L59" s="219">
        <v>0</v>
      </c>
      <c r="M59" s="219">
        <v>0</v>
      </c>
      <c r="N59" s="219">
        <v>0.24</v>
      </c>
      <c r="O59" s="219">
        <v>0</v>
      </c>
      <c r="P59" s="219">
        <v>0</v>
      </c>
      <c r="Q59" s="105">
        <f t="shared" si="2"/>
        <v>12.63</v>
      </c>
      <c r="R59" s="221">
        <v>0.17979999999999999</v>
      </c>
      <c r="S59" s="221">
        <v>1.8792199999999999</v>
      </c>
      <c r="T59" s="221">
        <v>-2.48E-3</v>
      </c>
      <c r="U59" s="128">
        <f t="shared" si="3"/>
        <v>14.686540000000001</v>
      </c>
      <c r="V59" s="105"/>
      <c r="W59" s="221">
        <v>-2.1700000000000001E-3</v>
      </c>
      <c r="X59" s="66"/>
      <c r="Y59" s="40">
        <f t="shared" si="0"/>
        <v>47</v>
      </c>
      <c r="Z59" s="40"/>
    </row>
    <row r="60" spans="1:26">
      <c r="A60" s="192">
        <f t="shared" si="1"/>
        <v>48</v>
      </c>
      <c r="B60" s="192"/>
      <c r="C60" s="279">
        <v>0.14499999999999999</v>
      </c>
      <c r="D60" s="280"/>
      <c r="E60" s="280">
        <v>50</v>
      </c>
      <c r="F60" s="218">
        <v>90</v>
      </c>
      <c r="G60" s="218">
        <v>13500</v>
      </c>
      <c r="H60" s="89"/>
      <c r="I60" s="219">
        <v>0.53</v>
      </c>
      <c r="J60" s="219">
        <v>14.27</v>
      </c>
      <c r="K60" s="219">
        <v>0.08</v>
      </c>
      <c r="L60" s="219">
        <v>0</v>
      </c>
      <c r="M60" s="219">
        <v>0</v>
      </c>
      <c r="N60" s="219">
        <v>0.39</v>
      </c>
      <c r="O60" s="219">
        <v>0</v>
      </c>
      <c r="P60" s="219">
        <v>0</v>
      </c>
      <c r="Q60" s="105">
        <f t="shared" si="2"/>
        <v>15.27</v>
      </c>
      <c r="R60" s="221">
        <v>0.28999999999999998</v>
      </c>
      <c r="S60" s="221">
        <v>3.0310000000000001</v>
      </c>
      <c r="T60" s="221">
        <v>-4.0000000000000001E-3</v>
      </c>
      <c r="U60" s="128">
        <f t="shared" si="3"/>
        <v>18.587</v>
      </c>
      <c r="V60" s="105"/>
      <c r="W60" s="221">
        <v>-3.5000000000000001E-3</v>
      </c>
      <c r="X60" s="66"/>
      <c r="Y60" s="40">
        <f t="shared" si="0"/>
        <v>48</v>
      </c>
      <c r="Z60" s="40"/>
    </row>
    <row r="61" spans="1:26">
      <c r="A61" s="192">
        <f t="shared" si="1"/>
        <v>49</v>
      </c>
      <c r="B61" s="192"/>
      <c r="C61" s="279">
        <v>0.20599999999999999</v>
      </c>
      <c r="D61" s="280"/>
      <c r="E61" s="280">
        <v>71</v>
      </c>
      <c r="F61" s="218">
        <v>135</v>
      </c>
      <c r="G61" s="218">
        <v>22500</v>
      </c>
      <c r="H61" s="89"/>
      <c r="I61" s="219">
        <v>0.76</v>
      </c>
      <c r="J61" s="219">
        <v>16.63</v>
      </c>
      <c r="K61" s="219">
        <v>0.11</v>
      </c>
      <c r="L61" s="219">
        <v>0</v>
      </c>
      <c r="M61" s="219">
        <v>0</v>
      </c>
      <c r="N61" s="219">
        <v>0.55000000000000004</v>
      </c>
      <c r="O61" s="219">
        <v>0</v>
      </c>
      <c r="P61" s="219">
        <v>0</v>
      </c>
      <c r="Q61" s="105">
        <f t="shared" si="2"/>
        <v>18.05</v>
      </c>
      <c r="R61" s="221">
        <v>0.4118</v>
      </c>
      <c r="S61" s="221">
        <v>4.3040200000000004</v>
      </c>
      <c r="T61" s="221">
        <v>-5.6800000000000002E-3</v>
      </c>
      <c r="U61" s="128">
        <f t="shared" si="3"/>
        <v>22.76014</v>
      </c>
      <c r="V61" s="105"/>
      <c r="W61" s="221">
        <v>-4.9699999999999996E-3</v>
      </c>
      <c r="X61" s="66"/>
      <c r="Y61" s="40">
        <f t="shared" si="0"/>
        <v>49</v>
      </c>
      <c r="Z61" s="40"/>
    </row>
    <row r="62" spans="1:26">
      <c r="A62" s="192">
        <f t="shared" si="1"/>
        <v>50</v>
      </c>
      <c r="B62" s="192"/>
      <c r="C62" s="279">
        <v>0.23499999999999999</v>
      </c>
      <c r="D62" s="280"/>
      <c r="E62" s="280">
        <v>82</v>
      </c>
      <c r="F62" s="218">
        <v>180</v>
      </c>
      <c r="G62" s="218">
        <v>33000</v>
      </c>
      <c r="H62" s="89"/>
      <c r="I62" s="219">
        <v>0.87</v>
      </c>
      <c r="J62" s="219">
        <v>18.510000000000002</v>
      </c>
      <c r="K62" s="219">
        <v>0.13</v>
      </c>
      <c r="L62" s="219">
        <v>0</v>
      </c>
      <c r="M62" s="219">
        <v>0</v>
      </c>
      <c r="N62" s="219">
        <v>0.64</v>
      </c>
      <c r="O62" s="219">
        <v>0</v>
      </c>
      <c r="P62" s="219">
        <v>0</v>
      </c>
      <c r="Q62" s="105">
        <f t="shared" si="2"/>
        <v>20.150000000000002</v>
      </c>
      <c r="R62" s="221">
        <v>0.47560000000000002</v>
      </c>
      <c r="S62" s="221">
        <v>4.9708399999999999</v>
      </c>
      <c r="T62" s="221">
        <v>-6.5599999999999999E-3</v>
      </c>
      <c r="U62" s="128">
        <f t="shared" si="3"/>
        <v>25.589880000000001</v>
      </c>
      <c r="V62" s="105"/>
      <c r="W62" s="221">
        <v>-5.7400000000000003E-3</v>
      </c>
      <c r="X62" s="66"/>
      <c r="Y62" s="40">
        <f t="shared" si="0"/>
        <v>50</v>
      </c>
      <c r="Z62" s="40"/>
    </row>
    <row r="63" spans="1:26">
      <c r="A63" s="192">
        <f t="shared" si="1"/>
        <v>51</v>
      </c>
      <c r="B63" s="192"/>
      <c r="C63" s="279"/>
      <c r="D63" s="280"/>
      <c r="E63" s="280"/>
      <c r="F63" s="282" t="s">
        <v>67</v>
      </c>
      <c r="G63" s="218"/>
      <c r="H63" s="89"/>
      <c r="I63" s="219"/>
      <c r="J63" s="219"/>
      <c r="K63" s="219"/>
      <c r="L63" s="219"/>
      <c r="M63" s="219"/>
      <c r="N63" s="219"/>
      <c r="O63" s="219"/>
      <c r="P63" s="219"/>
      <c r="Q63" s="105"/>
      <c r="R63" s="221"/>
      <c r="S63" s="221"/>
      <c r="T63" s="221"/>
      <c r="U63" s="128"/>
      <c r="V63" s="105"/>
      <c r="W63" s="221"/>
      <c r="X63" s="66"/>
      <c r="Y63" s="40">
        <f t="shared" si="0"/>
        <v>51</v>
      </c>
      <c r="Z63" s="40"/>
    </row>
    <row r="64" spans="1:26">
      <c r="A64" s="192">
        <f t="shared" si="1"/>
        <v>52</v>
      </c>
      <c r="B64" s="192"/>
      <c r="C64" s="279">
        <v>8.7999999999999995E-2</v>
      </c>
      <c r="D64" s="280"/>
      <c r="E64" s="280">
        <v>31</v>
      </c>
      <c r="F64" s="218">
        <v>55</v>
      </c>
      <c r="G64" s="218">
        <v>8000</v>
      </c>
      <c r="H64" s="89"/>
      <c r="I64" s="219">
        <v>0.33</v>
      </c>
      <c r="J64" s="219">
        <v>12.32</v>
      </c>
      <c r="K64" s="219">
        <v>0.05</v>
      </c>
      <c r="L64" s="219">
        <v>0</v>
      </c>
      <c r="M64" s="219">
        <v>0</v>
      </c>
      <c r="N64" s="219">
        <v>0.24</v>
      </c>
      <c r="O64" s="219">
        <v>0</v>
      </c>
      <c r="P64" s="219">
        <v>0</v>
      </c>
      <c r="Q64" s="105">
        <f t="shared" si="2"/>
        <v>12.940000000000001</v>
      </c>
      <c r="R64" s="221">
        <v>0.17979999999999999</v>
      </c>
      <c r="S64" s="221">
        <v>1.8792199999999999</v>
      </c>
      <c r="T64" s="221">
        <v>-2.48E-3</v>
      </c>
      <c r="U64" s="128">
        <f t="shared" si="3"/>
        <v>14.99654</v>
      </c>
      <c r="V64" s="105"/>
      <c r="W64" s="221">
        <v>-2.1700000000000001E-3</v>
      </c>
      <c r="X64" s="66"/>
      <c r="Y64" s="40">
        <f t="shared" si="0"/>
        <v>52</v>
      </c>
      <c r="Z64" s="40"/>
    </row>
    <row r="65" spans="1:26">
      <c r="A65" s="192">
        <f t="shared" si="1"/>
        <v>53</v>
      </c>
      <c r="B65" s="192"/>
      <c r="C65" s="279">
        <v>0.14499999999999999</v>
      </c>
      <c r="D65" s="280"/>
      <c r="E65" s="280">
        <v>50</v>
      </c>
      <c r="F65" s="218">
        <v>90</v>
      </c>
      <c r="G65" s="218">
        <v>13500</v>
      </c>
      <c r="H65" s="89"/>
      <c r="I65" s="219">
        <v>0.53</v>
      </c>
      <c r="J65" s="219">
        <v>14.57</v>
      </c>
      <c r="K65" s="219">
        <v>0.08</v>
      </c>
      <c r="L65" s="219">
        <v>0</v>
      </c>
      <c r="M65" s="219">
        <v>0</v>
      </c>
      <c r="N65" s="219">
        <v>0.39</v>
      </c>
      <c r="O65" s="219">
        <v>0</v>
      </c>
      <c r="P65" s="219">
        <v>0</v>
      </c>
      <c r="Q65" s="105">
        <f t="shared" si="2"/>
        <v>15.57</v>
      </c>
      <c r="R65" s="221">
        <v>0.28999999999999998</v>
      </c>
      <c r="S65" s="221">
        <v>3.0310000000000001</v>
      </c>
      <c r="T65" s="221">
        <v>-4.0000000000000001E-3</v>
      </c>
      <c r="U65" s="128">
        <f t="shared" si="3"/>
        <v>18.887</v>
      </c>
      <c r="V65" s="105"/>
      <c r="W65" s="221">
        <v>-3.5000000000000001E-3</v>
      </c>
      <c r="X65" s="66"/>
      <c r="Y65" s="40">
        <f t="shared" si="0"/>
        <v>53</v>
      </c>
      <c r="Z65" s="40"/>
    </row>
    <row r="66" spans="1:26">
      <c r="A66" s="192">
        <f t="shared" si="1"/>
        <v>54</v>
      </c>
      <c r="B66" s="192"/>
      <c r="C66" s="279">
        <v>0.20599999999999999</v>
      </c>
      <c r="D66" s="280"/>
      <c r="E66" s="280">
        <v>71</v>
      </c>
      <c r="F66" s="218">
        <v>135</v>
      </c>
      <c r="G66" s="218">
        <v>22500</v>
      </c>
      <c r="H66" s="89"/>
      <c r="I66" s="219">
        <v>0.76</v>
      </c>
      <c r="J66" s="219">
        <v>16.8</v>
      </c>
      <c r="K66" s="219">
        <v>0.11</v>
      </c>
      <c r="L66" s="219">
        <v>0</v>
      </c>
      <c r="M66" s="219">
        <v>0</v>
      </c>
      <c r="N66" s="219">
        <v>0.55000000000000004</v>
      </c>
      <c r="O66" s="219">
        <v>0</v>
      </c>
      <c r="P66" s="219">
        <v>0</v>
      </c>
      <c r="Q66" s="105">
        <f t="shared" si="2"/>
        <v>18.220000000000002</v>
      </c>
      <c r="R66" s="221">
        <v>0.4118</v>
      </c>
      <c r="S66" s="221">
        <v>4.3040200000000004</v>
      </c>
      <c r="T66" s="221">
        <v>-5.6800000000000002E-3</v>
      </c>
      <c r="U66" s="128">
        <f t="shared" si="3"/>
        <v>22.930140000000002</v>
      </c>
      <c r="V66" s="105"/>
      <c r="W66" s="221">
        <v>-4.9699999999999996E-3</v>
      </c>
      <c r="X66" s="66"/>
      <c r="Y66" s="40">
        <f t="shared" si="0"/>
        <v>54</v>
      </c>
      <c r="Z66" s="40"/>
    </row>
    <row r="67" spans="1:26">
      <c r="A67" s="192">
        <f t="shared" si="1"/>
        <v>55</v>
      </c>
      <c r="B67" s="192"/>
      <c r="C67" s="279">
        <v>0.23499999999999999</v>
      </c>
      <c r="D67" s="280"/>
      <c r="E67" s="280">
        <v>82</v>
      </c>
      <c r="F67" s="218">
        <v>180</v>
      </c>
      <c r="G67" s="218">
        <v>33000</v>
      </c>
      <c r="H67" s="89"/>
      <c r="I67" s="219">
        <v>0.87</v>
      </c>
      <c r="J67" s="219">
        <v>18.670000000000002</v>
      </c>
      <c r="K67" s="219">
        <v>0.13</v>
      </c>
      <c r="L67" s="219">
        <v>0</v>
      </c>
      <c r="M67" s="219">
        <v>0</v>
      </c>
      <c r="N67" s="219">
        <v>0.64</v>
      </c>
      <c r="O67" s="219">
        <v>0</v>
      </c>
      <c r="P67" s="219">
        <v>0</v>
      </c>
      <c r="Q67" s="105">
        <f t="shared" si="2"/>
        <v>20.310000000000002</v>
      </c>
      <c r="R67" s="221">
        <v>0.47560000000000002</v>
      </c>
      <c r="S67" s="221">
        <v>4.9708399999999999</v>
      </c>
      <c r="T67" s="221">
        <v>-6.5599999999999999E-3</v>
      </c>
      <c r="U67" s="128">
        <f t="shared" si="3"/>
        <v>25.749880000000001</v>
      </c>
      <c r="V67" s="105"/>
      <c r="W67" s="221">
        <v>-5.7400000000000003E-3</v>
      </c>
      <c r="X67" s="66"/>
      <c r="Y67" s="40">
        <f t="shared" si="0"/>
        <v>55</v>
      </c>
      <c r="Z67" s="40"/>
    </row>
    <row r="68" spans="1:26">
      <c r="A68" s="192">
        <f t="shared" si="1"/>
        <v>56</v>
      </c>
      <c r="B68" s="192"/>
      <c r="C68" s="279"/>
      <c r="D68" s="280"/>
      <c r="E68" s="280"/>
      <c r="F68" s="282" t="s">
        <v>68</v>
      </c>
      <c r="G68" s="218"/>
      <c r="H68" s="89"/>
      <c r="I68" s="219"/>
      <c r="J68" s="219"/>
      <c r="K68" s="219"/>
      <c r="L68" s="219"/>
      <c r="M68" s="219"/>
      <c r="N68" s="219"/>
      <c r="O68" s="219"/>
      <c r="P68" s="219"/>
      <c r="Q68" s="105"/>
      <c r="R68" s="221"/>
      <c r="S68" s="221"/>
      <c r="T68" s="221"/>
      <c r="U68" s="128"/>
      <c r="V68" s="105"/>
      <c r="W68" s="221"/>
      <c r="X68" s="66"/>
      <c r="Y68" s="40">
        <f t="shared" si="0"/>
        <v>56</v>
      </c>
      <c r="Z68" s="40"/>
    </row>
    <row r="69" spans="1:26">
      <c r="A69" s="192">
        <f t="shared" si="1"/>
        <v>57</v>
      </c>
      <c r="B69" s="192"/>
      <c r="C69" s="279">
        <v>8.7999999999999995E-2</v>
      </c>
      <c r="D69" s="280"/>
      <c r="E69" s="280">
        <v>31</v>
      </c>
      <c r="F69" s="218">
        <v>55</v>
      </c>
      <c r="G69" s="218">
        <v>8000</v>
      </c>
      <c r="H69" s="89"/>
      <c r="I69" s="219">
        <v>0.33</v>
      </c>
      <c r="J69" s="219">
        <v>11.69</v>
      </c>
      <c r="K69" s="219">
        <v>0.05</v>
      </c>
      <c r="L69" s="219">
        <v>0</v>
      </c>
      <c r="M69" s="219">
        <v>0</v>
      </c>
      <c r="N69" s="219">
        <v>0.24</v>
      </c>
      <c r="O69" s="219">
        <v>0</v>
      </c>
      <c r="P69" s="219">
        <v>0</v>
      </c>
      <c r="Q69" s="105">
        <f t="shared" si="2"/>
        <v>12.31</v>
      </c>
      <c r="R69" s="221">
        <v>0.17979999999999999</v>
      </c>
      <c r="S69" s="221">
        <v>1.8792199999999999</v>
      </c>
      <c r="T69" s="221">
        <v>-2.48E-3</v>
      </c>
      <c r="U69" s="128">
        <f t="shared" si="3"/>
        <v>14.366540000000001</v>
      </c>
      <c r="V69" s="105"/>
      <c r="W69" s="221">
        <v>-2.1700000000000001E-3</v>
      </c>
      <c r="X69" s="66"/>
      <c r="Y69" s="40">
        <f t="shared" si="0"/>
        <v>57</v>
      </c>
      <c r="Z69" s="40"/>
    </row>
    <row r="70" spans="1:26">
      <c r="A70" s="192">
        <f t="shared" si="1"/>
        <v>58</v>
      </c>
      <c r="B70" s="192"/>
      <c r="C70" s="279">
        <v>0.14499999999999999</v>
      </c>
      <c r="D70" s="280"/>
      <c r="E70" s="280">
        <v>50</v>
      </c>
      <c r="F70" s="218">
        <v>90</v>
      </c>
      <c r="G70" s="218">
        <v>13500</v>
      </c>
      <c r="H70" s="89"/>
      <c r="I70" s="219">
        <v>0.53</v>
      </c>
      <c r="J70" s="219">
        <v>13.95</v>
      </c>
      <c r="K70" s="219">
        <v>0.08</v>
      </c>
      <c r="L70" s="219">
        <v>0</v>
      </c>
      <c r="M70" s="219">
        <v>0</v>
      </c>
      <c r="N70" s="219">
        <v>0.39</v>
      </c>
      <c r="O70" s="219">
        <v>0</v>
      </c>
      <c r="P70" s="219">
        <v>0</v>
      </c>
      <c r="Q70" s="105">
        <f t="shared" si="2"/>
        <v>14.95</v>
      </c>
      <c r="R70" s="221">
        <v>0.28999999999999998</v>
      </c>
      <c r="S70" s="221">
        <v>3.0310000000000001</v>
      </c>
      <c r="T70" s="221">
        <v>-4.0000000000000001E-3</v>
      </c>
      <c r="U70" s="128">
        <f t="shared" si="3"/>
        <v>18.266999999999999</v>
      </c>
      <c r="V70" s="105"/>
      <c r="W70" s="221">
        <v>-3.5000000000000001E-3</v>
      </c>
      <c r="X70" s="66"/>
      <c r="Y70" s="40">
        <f t="shared" si="0"/>
        <v>58</v>
      </c>
      <c r="Z70" s="40"/>
    </row>
    <row r="71" spans="1:26">
      <c r="A71" s="192">
        <f t="shared" si="1"/>
        <v>59</v>
      </c>
      <c r="B71" s="192"/>
      <c r="C71" s="279">
        <v>0.20599999999999999</v>
      </c>
      <c r="D71" s="280"/>
      <c r="E71" s="280">
        <v>71</v>
      </c>
      <c r="F71" s="218">
        <v>135</v>
      </c>
      <c r="G71" s="218">
        <v>22500</v>
      </c>
      <c r="H71" s="89"/>
      <c r="I71" s="219">
        <v>0.76</v>
      </c>
      <c r="J71" s="219">
        <v>16.510000000000002</v>
      </c>
      <c r="K71" s="219">
        <v>0.11</v>
      </c>
      <c r="L71" s="219">
        <v>0</v>
      </c>
      <c r="M71" s="219">
        <v>0</v>
      </c>
      <c r="N71" s="219">
        <v>0.55000000000000004</v>
      </c>
      <c r="O71" s="219">
        <v>0</v>
      </c>
      <c r="P71" s="219">
        <v>0</v>
      </c>
      <c r="Q71" s="105">
        <f t="shared" si="2"/>
        <v>17.930000000000003</v>
      </c>
      <c r="R71" s="221">
        <v>0.4118</v>
      </c>
      <c r="S71" s="221">
        <v>4.3040200000000004</v>
      </c>
      <c r="T71" s="221">
        <v>-5.6800000000000002E-3</v>
      </c>
      <c r="U71" s="128">
        <f t="shared" si="3"/>
        <v>22.640139999999999</v>
      </c>
      <c r="V71" s="105"/>
      <c r="W71" s="221">
        <v>-4.9699999999999996E-3</v>
      </c>
      <c r="X71" s="66"/>
      <c r="Y71" s="40">
        <f t="shared" si="0"/>
        <v>59</v>
      </c>
      <c r="Z71" s="40"/>
    </row>
    <row r="72" spans="1:26">
      <c r="A72" s="192">
        <f t="shared" si="1"/>
        <v>60</v>
      </c>
      <c r="B72" s="192"/>
      <c r="C72" s="279">
        <v>0.23499999999999999</v>
      </c>
      <c r="D72" s="280"/>
      <c r="E72" s="280">
        <v>82</v>
      </c>
      <c r="F72" s="218">
        <v>180</v>
      </c>
      <c r="G72" s="218">
        <v>33000</v>
      </c>
      <c r="H72" s="89"/>
      <c r="I72" s="219">
        <v>0.87</v>
      </c>
      <c r="J72" s="219">
        <v>18.38</v>
      </c>
      <c r="K72" s="219">
        <v>0.13</v>
      </c>
      <c r="L72" s="219">
        <v>0</v>
      </c>
      <c r="M72" s="219">
        <v>0</v>
      </c>
      <c r="N72" s="219">
        <v>0.64</v>
      </c>
      <c r="O72" s="219">
        <v>0</v>
      </c>
      <c r="P72" s="219">
        <v>0</v>
      </c>
      <c r="Q72" s="105">
        <f t="shared" si="2"/>
        <v>20.02</v>
      </c>
      <c r="R72" s="221">
        <v>0.47560000000000002</v>
      </c>
      <c r="S72" s="221">
        <v>4.9708399999999999</v>
      </c>
      <c r="T72" s="221">
        <v>-6.5599999999999999E-3</v>
      </c>
      <c r="U72" s="128">
        <f t="shared" si="3"/>
        <v>25.459879999999998</v>
      </c>
      <c r="V72" s="105"/>
      <c r="W72" s="221">
        <v>-5.7400000000000003E-3</v>
      </c>
      <c r="X72" s="66"/>
      <c r="Y72" s="40">
        <f t="shared" si="0"/>
        <v>60</v>
      </c>
      <c r="Z72" s="40"/>
    </row>
    <row r="73" spans="1:26">
      <c r="A73" s="192">
        <f t="shared" si="1"/>
        <v>61</v>
      </c>
      <c r="B73" s="192"/>
      <c r="C73" s="279"/>
      <c r="D73" s="280"/>
      <c r="E73" s="280"/>
      <c r="F73" s="282" t="s">
        <v>69</v>
      </c>
      <c r="G73" s="218"/>
      <c r="H73" s="89"/>
      <c r="I73" s="219"/>
      <c r="J73" s="219"/>
      <c r="K73" s="219"/>
      <c r="L73" s="219"/>
      <c r="M73" s="219"/>
      <c r="N73" s="219"/>
      <c r="O73" s="219"/>
      <c r="P73" s="219"/>
      <c r="Q73" s="105"/>
      <c r="R73" s="221"/>
      <c r="S73" s="221"/>
      <c r="T73" s="221"/>
      <c r="U73" s="128"/>
      <c r="V73" s="105"/>
      <c r="W73" s="221"/>
      <c r="X73" s="66"/>
      <c r="Y73" s="40">
        <f t="shared" si="0"/>
        <v>61</v>
      </c>
      <c r="Z73" s="40"/>
    </row>
    <row r="74" spans="1:26">
      <c r="A74" s="192">
        <f t="shared" si="1"/>
        <v>62</v>
      </c>
      <c r="B74" s="192"/>
      <c r="C74" s="279">
        <v>8.7999999999999995E-2</v>
      </c>
      <c r="D74" s="280"/>
      <c r="E74" s="280">
        <v>31</v>
      </c>
      <c r="F74" s="218">
        <v>55</v>
      </c>
      <c r="G74" s="218">
        <v>8000</v>
      </c>
      <c r="H74" s="89"/>
      <c r="I74" s="219">
        <v>0.33</v>
      </c>
      <c r="J74" s="219">
        <v>15.19</v>
      </c>
      <c r="K74" s="219">
        <v>0.05</v>
      </c>
      <c r="L74" s="219">
        <v>0</v>
      </c>
      <c r="M74" s="219">
        <v>0</v>
      </c>
      <c r="N74" s="219">
        <v>0.24</v>
      </c>
      <c r="O74" s="219">
        <v>0</v>
      </c>
      <c r="P74" s="219">
        <v>0</v>
      </c>
      <c r="Q74" s="105">
        <f t="shared" si="2"/>
        <v>15.81</v>
      </c>
      <c r="R74" s="221">
        <v>0.17979999999999999</v>
      </c>
      <c r="S74" s="221">
        <v>1.8792199999999999</v>
      </c>
      <c r="T74" s="221">
        <v>-2.48E-3</v>
      </c>
      <c r="U74" s="128">
        <f t="shared" si="3"/>
        <v>17.866540000000001</v>
      </c>
      <c r="V74" s="105"/>
      <c r="W74" s="221">
        <v>-2.1700000000000001E-3</v>
      </c>
      <c r="X74" s="66"/>
      <c r="Y74" s="40">
        <f t="shared" si="0"/>
        <v>62</v>
      </c>
      <c r="Z74" s="40"/>
    </row>
    <row r="75" spans="1:26">
      <c r="A75" s="192">
        <f t="shared" si="1"/>
        <v>63</v>
      </c>
      <c r="B75" s="192"/>
      <c r="C75" s="279">
        <v>0.14499999999999999</v>
      </c>
      <c r="D75" s="280"/>
      <c r="E75" s="280">
        <v>50</v>
      </c>
      <c r="F75" s="218">
        <v>90</v>
      </c>
      <c r="G75" s="218">
        <v>13500</v>
      </c>
      <c r="H75" s="89"/>
      <c r="I75" s="219">
        <v>0.53</v>
      </c>
      <c r="J75" s="219">
        <v>17.010000000000002</v>
      </c>
      <c r="K75" s="219">
        <v>0.08</v>
      </c>
      <c r="L75" s="219">
        <v>0</v>
      </c>
      <c r="M75" s="219">
        <v>0</v>
      </c>
      <c r="N75" s="219">
        <v>0.39</v>
      </c>
      <c r="O75" s="219">
        <v>0</v>
      </c>
      <c r="P75" s="219">
        <v>0</v>
      </c>
      <c r="Q75" s="105">
        <f t="shared" si="2"/>
        <v>18.010000000000002</v>
      </c>
      <c r="R75" s="221">
        <v>0.28999999999999998</v>
      </c>
      <c r="S75" s="221">
        <v>3.0310000000000001</v>
      </c>
      <c r="T75" s="221">
        <v>-4.0000000000000001E-3</v>
      </c>
      <c r="U75" s="128">
        <f t="shared" si="3"/>
        <v>21.327000000000002</v>
      </c>
      <c r="V75" s="105"/>
      <c r="W75" s="221">
        <v>-3.5000000000000001E-3</v>
      </c>
      <c r="X75" s="66"/>
      <c r="Y75" s="40">
        <f t="shared" ref="Y75:Y97" si="4">A75</f>
        <v>63</v>
      </c>
      <c r="Z75" s="40"/>
    </row>
    <row r="76" spans="1:26">
      <c r="A76" s="192">
        <f t="shared" si="1"/>
        <v>64</v>
      </c>
      <c r="B76" s="192"/>
      <c r="C76" s="279">
        <v>0.20599999999999999</v>
      </c>
      <c r="D76" s="280"/>
      <c r="E76" s="280">
        <v>71</v>
      </c>
      <c r="F76" s="218">
        <v>135</v>
      </c>
      <c r="G76" s="218">
        <v>22500</v>
      </c>
      <c r="H76" s="89"/>
      <c r="I76" s="219">
        <v>0.76</v>
      </c>
      <c r="J76" s="219">
        <v>19.95</v>
      </c>
      <c r="K76" s="219">
        <v>0.11</v>
      </c>
      <c r="L76" s="219">
        <v>0</v>
      </c>
      <c r="M76" s="219">
        <v>0</v>
      </c>
      <c r="N76" s="219">
        <v>0.55000000000000004</v>
      </c>
      <c r="O76" s="219">
        <v>0</v>
      </c>
      <c r="P76" s="219">
        <v>0</v>
      </c>
      <c r="Q76" s="105">
        <f t="shared" si="2"/>
        <v>21.37</v>
      </c>
      <c r="R76" s="221">
        <v>0.4118</v>
      </c>
      <c r="S76" s="221">
        <v>4.3040200000000004</v>
      </c>
      <c r="T76" s="221">
        <v>-5.6800000000000002E-3</v>
      </c>
      <c r="U76" s="128">
        <f t="shared" si="3"/>
        <v>26.08014</v>
      </c>
      <c r="V76" s="105"/>
      <c r="W76" s="221">
        <v>-4.9699999999999996E-3</v>
      </c>
      <c r="X76" s="66"/>
      <c r="Y76" s="40">
        <f t="shared" si="4"/>
        <v>64</v>
      </c>
      <c r="Z76" s="40"/>
    </row>
    <row r="77" spans="1:26">
      <c r="A77" s="192">
        <f t="shared" ref="A77:A97" si="5">A76+1</f>
        <v>65</v>
      </c>
      <c r="B77" s="192"/>
      <c r="C77" s="279">
        <v>0.23499999999999999</v>
      </c>
      <c r="D77" s="280"/>
      <c r="E77" s="280">
        <v>82</v>
      </c>
      <c r="F77" s="218">
        <v>180</v>
      </c>
      <c r="G77" s="218">
        <v>33000</v>
      </c>
      <c r="H77" s="89"/>
      <c r="I77" s="219">
        <v>0.87</v>
      </c>
      <c r="J77" s="219">
        <v>21.14</v>
      </c>
      <c r="K77" s="219">
        <v>0.13</v>
      </c>
      <c r="L77" s="219">
        <v>0</v>
      </c>
      <c r="M77" s="219">
        <v>0</v>
      </c>
      <c r="N77" s="219">
        <v>0.64</v>
      </c>
      <c r="O77" s="219">
        <v>0</v>
      </c>
      <c r="P77" s="219">
        <v>0</v>
      </c>
      <c r="Q77" s="105">
        <f t="shared" si="2"/>
        <v>22.78</v>
      </c>
      <c r="R77" s="221">
        <v>0.47560000000000002</v>
      </c>
      <c r="S77" s="221">
        <v>4.9708399999999999</v>
      </c>
      <c r="T77" s="221">
        <v>-6.5599999999999999E-3</v>
      </c>
      <c r="U77" s="128">
        <f t="shared" si="3"/>
        <v>28.21988</v>
      </c>
      <c r="V77" s="105"/>
      <c r="W77" s="221">
        <v>-5.7400000000000003E-3</v>
      </c>
      <c r="X77" s="66"/>
      <c r="Y77" s="40">
        <f t="shared" si="4"/>
        <v>65</v>
      </c>
      <c r="Z77" s="40"/>
    </row>
    <row r="78" spans="1:26">
      <c r="A78" s="192">
        <f t="shared" si="5"/>
        <v>66</v>
      </c>
      <c r="B78" s="192"/>
      <c r="C78" s="279"/>
      <c r="D78" s="280"/>
      <c r="E78" s="280"/>
      <c r="F78" s="282" t="s">
        <v>70</v>
      </c>
      <c r="G78" s="218"/>
      <c r="H78" s="89"/>
      <c r="I78" s="219"/>
      <c r="J78" s="219"/>
      <c r="K78" s="219"/>
      <c r="L78" s="219"/>
      <c r="M78" s="219"/>
      <c r="N78" s="219"/>
      <c r="O78" s="219"/>
      <c r="P78" s="219"/>
      <c r="Q78" s="105"/>
      <c r="R78" s="221"/>
      <c r="S78" s="221"/>
      <c r="T78" s="221"/>
      <c r="U78" s="128"/>
      <c r="V78" s="105"/>
      <c r="W78" s="221"/>
      <c r="X78" s="66"/>
      <c r="Y78" s="40">
        <f t="shared" si="4"/>
        <v>66</v>
      </c>
      <c r="Z78" s="40"/>
    </row>
    <row r="79" spans="1:26">
      <c r="A79" s="192">
        <f t="shared" si="5"/>
        <v>67</v>
      </c>
      <c r="B79" s="192"/>
      <c r="C79" s="279">
        <v>8.7999999999999995E-2</v>
      </c>
      <c r="D79" s="280"/>
      <c r="E79" s="280">
        <v>31</v>
      </c>
      <c r="F79" s="218">
        <v>55</v>
      </c>
      <c r="G79" s="218">
        <v>8000</v>
      </c>
      <c r="H79" s="89"/>
      <c r="I79" s="219">
        <v>0.33</v>
      </c>
      <c r="J79" s="219">
        <v>11.72</v>
      </c>
      <c r="K79" s="219">
        <v>0.05</v>
      </c>
      <c r="L79" s="219">
        <v>0</v>
      </c>
      <c r="M79" s="219">
        <v>0</v>
      </c>
      <c r="N79" s="219">
        <v>0.24</v>
      </c>
      <c r="O79" s="219">
        <v>0</v>
      </c>
      <c r="P79" s="219">
        <v>0</v>
      </c>
      <c r="Q79" s="105">
        <f t="shared" si="2"/>
        <v>12.340000000000002</v>
      </c>
      <c r="R79" s="221">
        <v>0.17979999999999999</v>
      </c>
      <c r="S79" s="221">
        <v>1.8792199999999999</v>
      </c>
      <c r="T79" s="221">
        <v>-2.48E-3</v>
      </c>
      <c r="U79" s="128">
        <f t="shared" si="3"/>
        <v>14.39654</v>
      </c>
      <c r="V79" s="105"/>
      <c r="W79" s="221">
        <v>-2.1700000000000001E-3</v>
      </c>
      <c r="X79" s="66"/>
      <c r="Y79" s="40">
        <f t="shared" si="4"/>
        <v>67</v>
      </c>
      <c r="Z79" s="40"/>
    </row>
    <row r="80" spans="1:26">
      <c r="A80" s="192">
        <f t="shared" si="5"/>
        <v>68</v>
      </c>
      <c r="B80" s="192"/>
      <c r="C80" s="279">
        <v>0.14499999999999999</v>
      </c>
      <c r="D80" s="280"/>
      <c r="E80" s="280">
        <v>50</v>
      </c>
      <c r="F80" s="218">
        <v>90</v>
      </c>
      <c r="G80" s="218">
        <v>13500</v>
      </c>
      <c r="H80" s="89"/>
      <c r="I80" s="219">
        <v>0.53</v>
      </c>
      <c r="J80" s="219">
        <v>14.01</v>
      </c>
      <c r="K80" s="219">
        <v>0.08</v>
      </c>
      <c r="L80" s="219">
        <v>0</v>
      </c>
      <c r="M80" s="219">
        <v>0</v>
      </c>
      <c r="N80" s="219">
        <v>0.39</v>
      </c>
      <c r="O80" s="219">
        <v>0</v>
      </c>
      <c r="P80" s="219">
        <v>0</v>
      </c>
      <c r="Q80" s="105">
        <f t="shared" si="2"/>
        <v>15.01</v>
      </c>
      <c r="R80" s="221">
        <v>0.28999999999999998</v>
      </c>
      <c r="S80" s="221">
        <v>3.0310000000000001</v>
      </c>
      <c r="T80" s="221">
        <v>-4.0000000000000001E-3</v>
      </c>
      <c r="U80" s="128">
        <f t="shared" si="3"/>
        <v>18.327000000000002</v>
      </c>
      <c r="V80" s="105"/>
      <c r="W80" s="221">
        <v>-3.5000000000000001E-3</v>
      </c>
      <c r="X80" s="66"/>
      <c r="Y80" s="40">
        <f t="shared" si="4"/>
        <v>68</v>
      </c>
      <c r="Z80" s="40"/>
    </row>
    <row r="81" spans="1:26">
      <c r="A81" s="192">
        <f t="shared" si="5"/>
        <v>69</v>
      </c>
      <c r="B81" s="192"/>
      <c r="C81" s="279">
        <v>0.20599999999999999</v>
      </c>
      <c r="D81" s="280"/>
      <c r="E81" s="280">
        <v>71</v>
      </c>
      <c r="F81" s="218">
        <v>135</v>
      </c>
      <c r="G81" s="218">
        <v>22500</v>
      </c>
      <c r="H81" s="89"/>
      <c r="I81" s="219">
        <v>0.76</v>
      </c>
      <c r="J81" s="219">
        <v>16.8</v>
      </c>
      <c r="K81" s="219">
        <v>0.11</v>
      </c>
      <c r="L81" s="219">
        <v>0</v>
      </c>
      <c r="M81" s="219">
        <v>0</v>
      </c>
      <c r="N81" s="219">
        <v>0.55000000000000004</v>
      </c>
      <c r="O81" s="219">
        <v>0</v>
      </c>
      <c r="P81" s="219">
        <v>0</v>
      </c>
      <c r="Q81" s="105">
        <f t="shared" si="2"/>
        <v>18.220000000000002</v>
      </c>
      <c r="R81" s="221">
        <v>0.4118</v>
      </c>
      <c r="S81" s="221">
        <v>4.3040200000000004</v>
      </c>
      <c r="T81" s="221">
        <v>-5.6800000000000002E-3</v>
      </c>
      <c r="U81" s="128">
        <f t="shared" si="3"/>
        <v>22.930140000000002</v>
      </c>
      <c r="V81" s="105"/>
      <c r="W81" s="221">
        <v>-4.9699999999999996E-3</v>
      </c>
      <c r="X81" s="66"/>
      <c r="Y81" s="40">
        <f t="shared" si="4"/>
        <v>69</v>
      </c>
      <c r="Z81" s="40"/>
    </row>
    <row r="82" spans="1:26">
      <c r="A82" s="192">
        <f t="shared" si="5"/>
        <v>70</v>
      </c>
      <c r="B82" s="192"/>
      <c r="C82" s="279">
        <v>0.23499999999999999</v>
      </c>
      <c r="D82" s="280"/>
      <c r="E82" s="280">
        <v>82</v>
      </c>
      <c r="F82" s="218">
        <v>180</v>
      </c>
      <c r="G82" s="218">
        <v>33000</v>
      </c>
      <c r="H82" s="89"/>
      <c r="I82" s="219">
        <v>0.87</v>
      </c>
      <c r="J82" s="219">
        <v>18.399999999999999</v>
      </c>
      <c r="K82" s="219">
        <v>0.13</v>
      </c>
      <c r="L82" s="219">
        <v>0</v>
      </c>
      <c r="M82" s="219">
        <v>0</v>
      </c>
      <c r="N82" s="219">
        <v>0.64</v>
      </c>
      <c r="O82" s="219">
        <v>0</v>
      </c>
      <c r="P82" s="219">
        <v>0</v>
      </c>
      <c r="Q82" s="105">
        <f t="shared" si="2"/>
        <v>20.04</v>
      </c>
      <c r="R82" s="221">
        <v>0.47560000000000002</v>
      </c>
      <c r="S82" s="221">
        <v>4.9708399999999999</v>
      </c>
      <c r="T82" s="221">
        <v>-6.5599999999999999E-3</v>
      </c>
      <c r="U82" s="128">
        <f t="shared" si="3"/>
        <v>25.479880000000001</v>
      </c>
      <c r="V82" s="105"/>
      <c r="W82" s="221">
        <v>-5.7400000000000003E-3</v>
      </c>
      <c r="X82" s="66"/>
      <c r="Y82" s="40">
        <f t="shared" si="4"/>
        <v>70</v>
      </c>
      <c r="Z82" s="40"/>
    </row>
    <row r="83" spans="1:26">
      <c r="A83" s="192">
        <f t="shared" si="5"/>
        <v>71</v>
      </c>
      <c r="B83" s="192"/>
      <c r="C83" s="279"/>
      <c r="D83" s="280"/>
      <c r="E83" s="280"/>
      <c r="F83" s="283" t="s">
        <v>110</v>
      </c>
      <c r="G83" s="218"/>
      <c r="H83" s="89"/>
      <c r="I83" s="219"/>
      <c r="J83" s="219"/>
      <c r="K83" s="219"/>
      <c r="L83" s="219"/>
      <c r="M83" s="219"/>
      <c r="N83" s="219"/>
      <c r="O83" s="219"/>
      <c r="P83" s="219"/>
      <c r="Q83" s="105"/>
      <c r="R83" s="221"/>
      <c r="S83" s="221"/>
      <c r="T83" s="221"/>
      <c r="U83" s="128"/>
      <c r="V83" s="105"/>
      <c r="W83" s="221"/>
      <c r="X83" s="66"/>
      <c r="Y83" s="40">
        <f t="shared" si="4"/>
        <v>71</v>
      </c>
      <c r="Z83" s="40"/>
    </row>
    <row r="84" spans="1:26">
      <c r="A84" s="192">
        <f t="shared" si="5"/>
        <v>72</v>
      </c>
      <c r="B84" s="192"/>
      <c r="C84" s="279">
        <v>0.13200000000000001</v>
      </c>
      <c r="D84" s="280"/>
      <c r="E84" s="280">
        <v>46</v>
      </c>
      <c r="F84" s="218">
        <v>100</v>
      </c>
      <c r="G84" s="218">
        <v>8500</v>
      </c>
      <c r="H84" s="89"/>
      <c r="I84" s="219">
        <v>0.49</v>
      </c>
      <c r="J84" s="219">
        <v>9.2899999999999991</v>
      </c>
      <c r="K84" s="219">
        <v>7.0000000000000007E-2</v>
      </c>
      <c r="L84" s="219">
        <v>0</v>
      </c>
      <c r="M84" s="219">
        <v>0</v>
      </c>
      <c r="N84" s="219">
        <v>0.36</v>
      </c>
      <c r="O84" s="219">
        <v>0</v>
      </c>
      <c r="P84" s="219">
        <v>0</v>
      </c>
      <c r="Q84" s="105">
        <f t="shared" ref="Q84:Q97" si="6">SUM(I84:P84)</f>
        <v>10.209999999999999</v>
      </c>
      <c r="R84" s="221">
        <v>0.26679999999999998</v>
      </c>
      <c r="S84" s="221">
        <v>2.7885200000000001</v>
      </c>
      <c r="T84" s="221">
        <v>-3.6800000000000001E-3</v>
      </c>
      <c r="U84" s="128">
        <f t="shared" ref="U84:U97" si="7">ROUND(SUM(Q84,R84,T84,S84),5)</f>
        <v>13.26164</v>
      </c>
      <c r="V84" s="105"/>
      <c r="W84" s="221">
        <v>-3.2200000000000002E-3</v>
      </c>
      <c r="Y84" s="40">
        <f t="shared" si="4"/>
        <v>72</v>
      </c>
      <c r="Z84" s="40"/>
    </row>
    <row r="85" spans="1:26">
      <c r="A85" s="192">
        <f t="shared" si="5"/>
        <v>73</v>
      </c>
      <c r="B85" s="192"/>
      <c r="C85" s="279">
        <v>0.20699999999999999</v>
      </c>
      <c r="D85" s="280"/>
      <c r="E85" s="280">
        <v>72</v>
      </c>
      <c r="F85" s="218">
        <v>175</v>
      </c>
      <c r="G85" s="218">
        <v>12000</v>
      </c>
      <c r="H85" s="89"/>
      <c r="I85" s="219">
        <v>0.77</v>
      </c>
      <c r="J85" s="219">
        <v>11.34</v>
      </c>
      <c r="K85" s="219">
        <v>0.11</v>
      </c>
      <c r="L85" s="219">
        <v>0</v>
      </c>
      <c r="M85" s="219">
        <v>0</v>
      </c>
      <c r="N85" s="219">
        <v>0.56000000000000005</v>
      </c>
      <c r="O85" s="219">
        <v>0</v>
      </c>
      <c r="P85" s="219">
        <v>0</v>
      </c>
      <c r="Q85" s="105">
        <f t="shared" si="6"/>
        <v>12.78</v>
      </c>
      <c r="R85" s="221">
        <v>0.41760000000000003</v>
      </c>
      <c r="S85" s="221">
        <v>4.3646399999999996</v>
      </c>
      <c r="T85" s="221">
        <v>-5.7600000000000004E-3</v>
      </c>
      <c r="U85" s="128">
        <f t="shared" si="7"/>
        <v>17.556480000000001</v>
      </c>
      <c r="V85" s="105"/>
      <c r="W85" s="221">
        <v>-5.0400000000000002E-3</v>
      </c>
      <c r="X85" s="66"/>
      <c r="Y85" s="40">
        <f t="shared" si="4"/>
        <v>73</v>
      </c>
      <c r="Z85" s="40"/>
    </row>
    <row r="86" spans="1:26">
      <c r="A86" s="192">
        <f t="shared" si="5"/>
        <v>74</v>
      </c>
      <c r="B86" s="192"/>
      <c r="C86" s="279">
        <v>0.28799999999999998</v>
      </c>
      <c r="D86" s="280"/>
      <c r="E86" s="280">
        <v>100</v>
      </c>
      <c r="F86" s="218">
        <v>250</v>
      </c>
      <c r="G86" s="218">
        <v>18000</v>
      </c>
      <c r="H86" s="89"/>
      <c r="I86" s="219">
        <v>1.07</v>
      </c>
      <c r="J86" s="219">
        <v>13.64</v>
      </c>
      <c r="K86" s="219">
        <v>0.16</v>
      </c>
      <c r="L86" s="219">
        <v>0.01</v>
      </c>
      <c r="M86" s="219">
        <v>0</v>
      </c>
      <c r="N86" s="219">
        <v>0.78</v>
      </c>
      <c r="O86" s="219">
        <v>0</v>
      </c>
      <c r="P86" s="219">
        <v>0</v>
      </c>
      <c r="Q86" s="105">
        <f t="shared" si="6"/>
        <v>15.66</v>
      </c>
      <c r="R86" s="221">
        <v>0.57999999999999996</v>
      </c>
      <c r="S86" s="221">
        <v>6.0620000000000003</v>
      </c>
      <c r="T86" s="221">
        <v>-8.0000000000000002E-3</v>
      </c>
      <c r="U86" s="128">
        <f t="shared" si="7"/>
        <v>22.294</v>
      </c>
      <c r="V86" s="105"/>
      <c r="W86" s="221">
        <v>-7.0000000000000001E-3</v>
      </c>
      <c r="X86" s="66"/>
      <c r="Y86" s="40">
        <f t="shared" si="4"/>
        <v>74</v>
      </c>
      <c r="Z86" s="40"/>
    </row>
    <row r="87" spans="1:26">
      <c r="A87" s="192">
        <f t="shared" si="5"/>
        <v>75</v>
      </c>
      <c r="B87" s="192"/>
      <c r="C87" s="279">
        <v>0.44400000000000001</v>
      </c>
      <c r="D87" s="280"/>
      <c r="E87" s="280">
        <v>154</v>
      </c>
      <c r="F87" s="218">
        <v>400</v>
      </c>
      <c r="G87" s="218">
        <v>32000</v>
      </c>
      <c r="H87" s="89"/>
      <c r="I87" s="219">
        <v>1.64</v>
      </c>
      <c r="J87" s="219">
        <v>18.41</v>
      </c>
      <c r="K87" s="219">
        <v>0.24</v>
      </c>
      <c r="L87" s="219">
        <v>0.01</v>
      </c>
      <c r="M87" s="219">
        <v>0</v>
      </c>
      <c r="N87" s="219">
        <v>1.2</v>
      </c>
      <c r="O87" s="219">
        <v>0.01</v>
      </c>
      <c r="P87" s="219">
        <v>0</v>
      </c>
      <c r="Q87" s="105">
        <f t="shared" si="6"/>
        <v>21.51</v>
      </c>
      <c r="R87" s="221">
        <v>0.89319999999999999</v>
      </c>
      <c r="S87" s="221">
        <v>9.3354800000000004</v>
      </c>
      <c r="T87" s="221">
        <v>-1.2319999999999999E-2</v>
      </c>
      <c r="U87" s="128">
        <f t="shared" si="7"/>
        <v>31.72636</v>
      </c>
      <c r="V87" s="105"/>
      <c r="W87" s="221">
        <v>-1.078E-2</v>
      </c>
      <c r="X87" s="66"/>
      <c r="Y87" s="40">
        <f t="shared" si="4"/>
        <v>75</v>
      </c>
      <c r="Z87" s="40"/>
    </row>
    <row r="88" spans="1:26">
      <c r="A88" s="192">
        <f t="shared" si="5"/>
        <v>76</v>
      </c>
      <c r="B88" s="192"/>
      <c r="C88" s="279"/>
      <c r="D88" s="280"/>
      <c r="E88" s="280"/>
      <c r="F88" s="283" t="s">
        <v>111</v>
      </c>
      <c r="G88" s="218"/>
      <c r="I88" s="219"/>
      <c r="J88" s="219"/>
      <c r="K88" s="219"/>
      <c r="L88" s="219"/>
      <c r="M88" s="219"/>
      <c r="N88" s="219"/>
      <c r="O88" s="219"/>
      <c r="P88" s="219"/>
      <c r="Q88" s="105"/>
      <c r="R88" s="221"/>
      <c r="S88" s="221"/>
      <c r="T88" s="221"/>
      <c r="U88" s="128"/>
      <c r="V88" s="105"/>
      <c r="W88" s="221"/>
      <c r="Y88" s="40">
        <f t="shared" si="4"/>
        <v>76</v>
      </c>
      <c r="Z88" s="40"/>
    </row>
    <row r="89" spans="1:26">
      <c r="A89" s="192">
        <f t="shared" si="5"/>
        <v>77</v>
      </c>
      <c r="B89" s="192"/>
      <c r="C89" s="279">
        <v>0.13200000000000001</v>
      </c>
      <c r="D89" s="280"/>
      <c r="E89" s="280">
        <v>46</v>
      </c>
      <c r="F89" s="218">
        <v>100</v>
      </c>
      <c r="G89" s="218">
        <v>8500</v>
      </c>
      <c r="H89" s="89"/>
      <c r="I89" s="219">
        <v>0.49</v>
      </c>
      <c r="J89" s="219">
        <v>9.9499999999999993</v>
      </c>
      <c r="K89" s="219">
        <v>7.0000000000000007E-2</v>
      </c>
      <c r="L89" s="219">
        <v>0</v>
      </c>
      <c r="M89" s="219">
        <v>0</v>
      </c>
      <c r="N89" s="219">
        <v>0.36</v>
      </c>
      <c r="O89" s="219">
        <v>0</v>
      </c>
      <c r="P89" s="219">
        <v>0</v>
      </c>
      <c r="Q89" s="105">
        <f t="shared" si="6"/>
        <v>10.87</v>
      </c>
      <c r="R89" s="221">
        <v>0.26679999999999998</v>
      </c>
      <c r="S89" s="221">
        <v>2.7885200000000001</v>
      </c>
      <c r="T89" s="221">
        <v>-3.6800000000000001E-3</v>
      </c>
      <c r="U89" s="128">
        <f t="shared" si="7"/>
        <v>13.92164</v>
      </c>
      <c r="V89" s="105"/>
      <c r="W89" s="221">
        <v>-3.2200000000000002E-3</v>
      </c>
      <c r="X89" s="66"/>
      <c r="Y89" s="40">
        <f t="shared" si="4"/>
        <v>77</v>
      </c>
      <c r="Z89" s="40"/>
    </row>
    <row r="90" spans="1:26">
      <c r="A90" s="192">
        <f t="shared" si="5"/>
        <v>78</v>
      </c>
      <c r="B90" s="192"/>
      <c r="C90" s="279">
        <v>0.20699999999999999</v>
      </c>
      <c r="D90" s="280"/>
      <c r="E90" s="280">
        <v>72</v>
      </c>
      <c r="F90" s="218">
        <v>175</v>
      </c>
      <c r="G90" s="218">
        <v>12000</v>
      </c>
      <c r="H90" s="89"/>
      <c r="I90" s="219">
        <v>0.77</v>
      </c>
      <c r="J90" s="219">
        <v>12.01</v>
      </c>
      <c r="K90" s="219">
        <v>0.11</v>
      </c>
      <c r="L90" s="219">
        <v>0</v>
      </c>
      <c r="M90" s="219">
        <v>0</v>
      </c>
      <c r="N90" s="219">
        <v>0.56000000000000005</v>
      </c>
      <c r="O90" s="219">
        <v>0</v>
      </c>
      <c r="P90" s="219">
        <v>0</v>
      </c>
      <c r="Q90" s="105">
        <f t="shared" si="6"/>
        <v>13.45</v>
      </c>
      <c r="R90" s="221">
        <v>0.41760000000000003</v>
      </c>
      <c r="S90" s="221">
        <v>4.3646399999999996</v>
      </c>
      <c r="T90" s="221">
        <v>-5.7600000000000004E-3</v>
      </c>
      <c r="U90" s="128">
        <f t="shared" si="7"/>
        <v>18.226479999999999</v>
      </c>
      <c r="V90" s="105"/>
      <c r="W90" s="221">
        <v>-5.0400000000000002E-3</v>
      </c>
      <c r="X90" s="66"/>
      <c r="Y90" s="40">
        <f t="shared" si="4"/>
        <v>78</v>
      </c>
      <c r="Z90" s="40"/>
    </row>
    <row r="91" spans="1:26">
      <c r="A91" s="192">
        <f t="shared" si="5"/>
        <v>79</v>
      </c>
      <c r="B91" s="192"/>
      <c r="C91" s="279">
        <v>0.28799999999999998</v>
      </c>
      <c r="D91" s="280"/>
      <c r="E91" s="280">
        <v>100</v>
      </c>
      <c r="F91" s="218">
        <v>250</v>
      </c>
      <c r="G91" s="218">
        <v>18000</v>
      </c>
      <c r="H91" s="89"/>
      <c r="I91" s="219">
        <v>1.07</v>
      </c>
      <c r="J91" s="219">
        <v>14.31</v>
      </c>
      <c r="K91" s="219">
        <v>0.16</v>
      </c>
      <c r="L91" s="219">
        <v>0.01</v>
      </c>
      <c r="M91" s="219">
        <v>0</v>
      </c>
      <c r="N91" s="219">
        <v>0.78</v>
      </c>
      <c r="O91" s="219">
        <v>0</v>
      </c>
      <c r="P91" s="219">
        <v>0</v>
      </c>
      <c r="Q91" s="105">
        <f t="shared" si="6"/>
        <v>16.330000000000002</v>
      </c>
      <c r="R91" s="221">
        <v>0.57999999999999996</v>
      </c>
      <c r="S91" s="221">
        <v>6.0620000000000003</v>
      </c>
      <c r="T91" s="221">
        <v>-8.0000000000000002E-3</v>
      </c>
      <c r="U91" s="128">
        <f t="shared" si="7"/>
        <v>22.963999999999999</v>
      </c>
      <c r="V91" s="105"/>
      <c r="W91" s="221">
        <v>-7.0000000000000001E-3</v>
      </c>
      <c r="X91" s="66"/>
      <c r="Y91" s="40">
        <f t="shared" si="4"/>
        <v>79</v>
      </c>
      <c r="Z91" s="40"/>
    </row>
    <row r="92" spans="1:26">
      <c r="A92" s="192">
        <f t="shared" si="5"/>
        <v>80</v>
      </c>
      <c r="B92" s="192"/>
      <c r="C92" s="279">
        <v>0.44400000000000001</v>
      </c>
      <c r="D92" s="280"/>
      <c r="E92" s="280">
        <v>154</v>
      </c>
      <c r="F92" s="218">
        <v>400</v>
      </c>
      <c r="G92" s="218">
        <v>32000</v>
      </c>
      <c r="H92" s="89"/>
      <c r="I92" s="219">
        <v>1.64</v>
      </c>
      <c r="J92" s="219">
        <v>19.079999999999998</v>
      </c>
      <c r="K92" s="219">
        <v>0.24</v>
      </c>
      <c r="L92" s="219">
        <v>0.01</v>
      </c>
      <c r="M92" s="219">
        <v>0</v>
      </c>
      <c r="N92" s="219">
        <v>1.2</v>
      </c>
      <c r="O92" s="219">
        <v>0.01</v>
      </c>
      <c r="P92" s="219">
        <v>0</v>
      </c>
      <c r="Q92" s="105">
        <f t="shared" si="6"/>
        <v>22.18</v>
      </c>
      <c r="R92" s="221">
        <v>0.89319999999999999</v>
      </c>
      <c r="S92" s="221">
        <v>9.3354800000000004</v>
      </c>
      <c r="T92" s="221">
        <v>-1.2319999999999999E-2</v>
      </c>
      <c r="U92" s="128">
        <f t="shared" si="7"/>
        <v>32.396360000000001</v>
      </c>
      <c r="V92" s="105"/>
      <c r="W92" s="221">
        <v>-1.078E-2</v>
      </c>
      <c r="X92" s="66"/>
      <c r="Y92" s="40">
        <f t="shared" si="4"/>
        <v>80</v>
      </c>
      <c r="Z92" s="40"/>
    </row>
    <row r="93" spans="1:26">
      <c r="A93" s="192">
        <f t="shared" si="5"/>
        <v>81</v>
      </c>
      <c r="B93" s="192"/>
      <c r="C93" s="279"/>
      <c r="D93" s="280"/>
      <c r="E93" s="280"/>
      <c r="F93" s="283" t="s">
        <v>112</v>
      </c>
      <c r="G93" s="218"/>
      <c r="I93" s="219"/>
      <c r="J93" s="219"/>
      <c r="K93" s="219"/>
      <c r="L93" s="219"/>
      <c r="M93" s="219"/>
      <c r="N93" s="219"/>
      <c r="O93" s="219"/>
      <c r="P93" s="219"/>
      <c r="Q93" s="105"/>
      <c r="R93" s="221"/>
      <c r="S93" s="221"/>
      <c r="T93" s="221"/>
      <c r="U93" s="128"/>
      <c r="V93" s="105"/>
      <c r="W93" s="221"/>
      <c r="Y93" s="40">
        <f t="shared" si="4"/>
        <v>81</v>
      </c>
      <c r="Z93" s="40"/>
    </row>
    <row r="94" spans="1:26">
      <c r="A94" s="192">
        <f t="shared" si="5"/>
        <v>82</v>
      </c>
      <c r="B94" s="192"/>
      <c r="C94" s="279">
        <v>0.13200000000000001</v>
      </c>
      <c r="D94" s="280"/>
      <c r="E94" s="280">
        <v>46</v>
      </c>
      <c r="F94" s="218">
        <v>100</v>
      </c>
      <c r="G94" s="218">
        <v>8500</v>
      </c>
      <c r="H94" s="89"/>
      <c r="I94" s="219">
        <v>0.49</v>
      </c>
      <c r="J94" s="219">
        <v>20.149999999999999</v>
      </c>
      <c r="K94" s="219">
        <v>7.0000000000000007E-2</v>
      </c>
      <c r="L94" s="219">
        <v>0</v>
      </c>
      <c r="M94" s="219">
        <v>0</v>
      </c>
      <c r="N94" s="219">
        <v>0.36</v>
      </c>
      <c r="O94" s="219">
        <v>0</v>
      </c>
      <c r="P94" s="219">
        <v>0</v>
      </c>
      <c r="Q94" s="105">
        <f t="shared" si="6"/>
        <v>21.069999999999997</v>
      </c>
      <c r="R94" s="221">
        <v>0.26679999999999998</v>
      </c>
      <c r="S94" s="221">
        <v>2.7885200000000001</v>
      </c>
      <c r="T94" s="221">
        <v>-3.6800000000000001E-3</v>
      </c>
      <c r="U94" s="128">
        <f t="shared" si="7"/>
        <v>24.121639999999999</v>
      </c>
      <c r="V94" s="105"/>
      <c r="W94" s="221">
        <v>-3.2200000000000002E-3</v>
      </c>
      <c r="X94" s="66"/>
      <c r="Y94" s="40">
        <f t="shared" si="4"/>
        <v>82</v>
      </c>
      <c r="Z94" s="40"/>
    </row>
    <row r="95" spans="1:26">
      <c r="A95" s="192">
        <f t="shared" si="5"/>
        <v>83</v>
      </c>
      <c r="B95" s="192"/>
      <c r="C95" s="279">
        <v>0.20699999999999999</v>
      </c>
      <c r="D95" s="280"/>
      <c r="E95" s="280">
        <v>72</v>
      </c>
      <c r="F95" s="218">
        <v>175</v>
      </c>
      <c r="G95" s="218">
        <v>12000</v>
      </c>
      <c r="H95" s="89"/>
      <c r="I95" s="219">
        <v>0.77</v>
      </c>
      <c r="J95" s="219">
        <v>22.21</v>
      </c>
      <c r="K95" s="219">
        <v>0.11</v>
      </c>
      <c r="L95" s="219">
        <v>0</v>
      </c>
      <c r="M95" s="219">
        <v>0</v>
      </c>
      <c r="N95" s="219">
        <v>0.56000000000000005</v>
      </c>
      <c r="O95" s="219">
        <v>0</v>
      </c>
      <c r="P95" s="219">
        <v>0</v>
      </c>
      <c r="Q95" s="105">
        <f t="shared" si="6"/>
        <v>23.65</v>
      </c>
      <c r="R95" s="221">
        <v>0.41760000000000003</v>
      </c>
      <c r="S95" s="221">
        <v>4.3646399999999996</v>
      </c>
      <c r="T95" s="221">
        <v>-5.7600000000000004E-3</v>
      </c>
      <c r="U95" s="128">
        <f t="shared" si="7"/>
        <v>28.426480000000002</v>
      </c>
      <c r="V95" s="105"/>
      <c r="W95" s="221">
        <v>-5.0400000000000002E-3</v>
      </c>
      <c r="X95" s="66"/>
      <c r="Y95" s="40">
        <f t="shared" si="4"/>
        <v>83</v>
      </c>
      <c r="Z95" s="40"/>
    </row>
    <row r="96" spans="1:26">
      <c r="A96" s="192">
        <f t="shared" si="5"/>
        <v>84</v>
      </c>
      <c r="B96" s="192"/>
      <c r="C96" s="279">
        <v>0.28799999999999998</v>
      </c>
      <c r="D96" s="280"/>
      <c r="E96" s="280">
        <v>100</v>
      </c>
      <c r="F96" s="218">
        <v>250</v>
      </c>
      <c r="G96" s="218">
        <v>18000</v>
      </c>
      <c r="H96" s="89"/>
      <c r="I96" s="219">
        <v>1.07</v>
      </c>
      <c r="J96" s="219">
        <v>24.51</v>
      </c>
      <c r="K96" s="219">
        <v>0.16</v>
      </c>
      <c r="L96" s="219">
        <v>0.01</v>
      </c>
      <c r="M96" s="219">
        <v>0</v>
      </c>
      <c r="N96" s="219">
        <v>0.78</v>
      </c>
      <c r="O96" s="219">
        <v>0</v>
      </c>
      <c r="P96" s="219">
        <v>0</v>
      </c>
      <c r="Q96" s="105">
        <f t="shared" si="6"/>
        <v>26.530000000000005</v>
      </c>
      <c r="R96" s="221">
        <v>0.57999999999999996</v>
      </c>
      <c r="S96" s="221">
        <v>6.0620000000000003</v>
      </c>
      <c r="T96" s="221">
        <v>-8.0000000000000002E-3</v>
      </c>
      <c r="U96" s="128">
        <f t="shared" si="7"/>
        <v>33.164000000000001</v>
      </c>
      <c r="V96" s="105"/>
      <c r="W96" s="221">
        <v>-7.0000000000000001E-3</v>
      </c>
      <c r="X96" s="66"/>
      <c r="Y96" s="40">
        <f t="shared" si="4"/>
        <v>84</v>
      </c>
      <c r="Z96" s="40"/>
    </row>
    <row r="97" spans="1:26">
      <c r="A97" s="192">
        <f t="shared" si="5"/>
        <v>85</v>
      </c>
      <c r="B97" s="192"/>
      <c r="C97" s="279">
        <v>0.44400000000000001</v>
      </c>
      <c r="D97" s="280"/>
      <c r="E97" s="280">
        <v>154</v>
      </c>
      <c r="F97" s="218">
        <v>400</v>
      </c>
      <c r="G97" s="218">
        <v>32000</v>
      </c>
      <c r="H97" s="89"/>
      <c r="I97" s="219">
        <v>1.64</v>
      </c>
      <c r="J97" s="219">
        <v>29.28</v>
      </c>
      <c r="K97" s="219">
        <v>0.24</v>
      </c>
      <c r="L97" s="219">
        <v>0.01</v>
      </c>
      <c r="M97" s="219">
        <v>0</v>
      </c>
      <c r="N97" s="219">
        <v>1.2</v>
      </c>
      <c r="O97" s="219">
        <v>0.01</v>
      </c>
      <c r="P97" s="219">
        <v>0</v>
      </c>
      <c r="Q97" s="105">
        <f t="shared" si="6"/>
        <v>32.380000000000003</v>
      </c>
      <c r="R97" s="221">
        <v>0.89319999999999999</v>
      </c>
      <c r="S97" s="221">
        <v>9.3354800000000004</v>
      </c>
      <c r="T97" s="221">
        <v>-1.2319999999999999E-2</v>
      </c>
      <c r="U97" s="128">
        <f t="shared" si="7"/>
        <v>42.596359999999997</v>
      </c>
      <c r="V97" s="105"/>
      <c r="W97" s="221">
        <v>-1.078E-2</v>
      </c>
      <c r="X97" s="66"/>
      <c r="Y97" s="40">
        <f t="shared" si="4"/>
        <v>85</v>
      </c>
      <c r="Z97" s="40"/>
    </row>
    <row r="98" spans="1:26">
      <c r="A98" s="27"/>
      <c r="C98" s="186"/>
      <c r="J98" s="27"/>
      <c r="T98" s="27"/>
    </row>
    <row r="99" spans="1:26">
      <c r="A99" s="27"/>
      <c r="C99" s="186"/>
      <c r="J99" s="27"/>
      <c r="T99" s="27"/>
    </row>
    <row r="100" spans="1:26">
      <c r="A100" s="27"/>
      <c r="C100" s="186"/>
      <c r="J100" s="27"/>
      <c r="T100" s="27"/>
    </row>
    <row r="101" spans="1:26">
      <c r="A101" s="27"/>
      <c r="C101" s="186"/>
      <c r="J101" s="27"/>
      <c r="T101" s="27"/>
    </row>
    <row r="102" spans="1:26">
      <c r="A102" s="27"/>
      <c r="C102" s="186"/>
      <c r="J102" s="27"/>
      <c r="T102" s="27"/>
    </row>
    <row r="103" spans="1:26">
      <c r="A103" s="27"/>
      <c r="C103" s="186"/>
      <c r="J103" s="27"/>
      <c r="T103" s="27"/>
    </row>
    <row r="104" spans="1:26">
      <c r="A104" s="27"/>
      <c r="C104" s="186"/>
      <c r="J104" s="27"/>
      <c r="T104" s="27"/>
    </row>
    <row r="105" spans="1:26">
      <c r="A105" s="27"/>
      <c r="C105" s="186"/>
      <c r="J105" s="27"/>
      <c r="T105" s="27"/>
    </row>
    <row r="106" spans="1:26">
      <c r="A106" s="27"/>
      <c r="C106" s="186"/>
      <c r="J106" s="27"/>
      <c r="T106" s="27"/>
    </row>
    <row r="107" spans="1:26">
      <c r="A107" s="27"/>
      <c r="C107" s="186"/>
      <c r="J107" s="27"/>
      <c r="T107" s="27"/>
    </row>
    <row r="108" spans="1:26">
      <c r="A108" s="27"/>
      <c r="C108" s="186"/>
      <c r="J108" s="27"/>
      <c r="T108" s="27"/>
    </row>
    <row r="109" spans="1:26">
      <c r="A109" s="27"/>
      <c r="C109" s="186"/>
      <c r="J109" s="27"/>
      <c r="T109" s="27"/>
    </row>
    <row r="110" spans="1:26">
      <c r="A110" s="27"/>
      <c r="C110" s="186"/>
      <c r="J110" s="27"/>
      <c r="T110" s="27"/>
    </row>
    <row r="111" spans="1:26">
      <c r="A111" s="27"/>
      <c r="C111" s="186"/>
      <c r="J111" s="27"/>
      <c r="T111" s="27"/>
    </row>
    <row r="112" spans="1:26">
      <c r="A112" s="27"/>
      <c r="C112" s="186"/>
      <c r="J112" s="27"/>
      <c r="T112" s="27"/>
    </row>
    <row r="113" spans="1:20">
      <c r="A113" s="27"/>
      <c r="C113" s="186"/>
      <c r="J113" s="27"/>
      <c r="T113" s="27"/>
    </row>
    <row r="114" spans="1:20">
      <c r="A114" s="27"/>
      <c r="C114" s="186"/>
      <c r="J114" s="27"/>
      <c r="T114" s="27"/>
    </row>
    <row r="115" spans="1:20">
      <c r="A115" s="27"/>
      <c r="C115" s="186"/>
      <c r="J115" s="27"/>
      <c r="T115" s="27"/>
    </row>
    <row r="116" spans="1:20">
      <c r="A116" s="27"/>
      <c r="C116" s="186"/>
      <c r="J116" s="27"/>
      <c r="T116" s="27"/>
    </row>
    <row r="117" spans="1:20">
      <c r="A117" s="27"/>
      <c r="C117" s="186"/>
      <c r="J117" s="27"/>
      <c r="T117" s="27"/>
    </row>
    <row r="118" spans="1:20">
      <c r="A118" s="27"/>
      <c r="C118" s="186"/>
      <c r="J118" s="27"/>
      <c r="T118" s="27"/>
    </row>
    <row r="119" spans="1:20">
      <c r="A119" s="27"/>
      <c r="C119" s="186"/>
      <c r="J119" s="27"/>
      <c r="T119" s="27"/>
    </row>
    <row r="120" spans="1:20">
      <c r="A120" s="27"/>
      <c r="C120" s="186"/>
      <c r="J120" s="27"/>
      <c r="T120" s="27"/>
    </row>
    <row r="121" spans="1:20">
      <c r="A121" s="27"/>
      <c r="C121" s="186"/>
      <c r="J121" s="27"/>
      <c r="T121" s="27"/>
    </row>
    <row r="122" spans="1:20">
      <c r="A122" s="27"/>
      <c r="C122" s="186"/>
      <c r="J122" s="27"/>
      <c r="T122" s="27"/>
    </row>
    <row r="123" spans="1:20">
      <c r="A123" s="27"/>
      <c r="C123" s="186"/>
      <c r="J123" s="27"/>
      <c r="T123" s="27"/>
    </row>
    <row r="124" spans="1:20">
      <c r="A124" s="27"/>
      <c r="C124" s="186"/>
      <c r="J124" s="27"/>
      <c r="T124" s="27"/>
    </row>
    <row r="125" spans="1:20">
      <c r="A125" s="27"/>
      <c r="C125" s="186"/>
      <c r="J125" s="27"/>
      <c r="T125" s="27"/>
    </row>
    <row r="126" spans="1:20">
      <c r="A126" s="27"/>
      <c r="C126" s="186"/>
      <c r="J126" s="27"/>
      <c r="T126" s="27"/>
    </row>
    <row r="127" spans="1:20">
      <c r="A127" s="27"/>
      <c r="C127" s="186"/>
      <c r="J127" s="27"/>
      <c r="T127" s="27"/>
    </row>
    <row r="128" spans="1:20">
      <c r="A128" s="27"/>
      <c r="C128" s="186"/>
      <c r="J128" s="27"/>
      <c r="T128" s="27"/>
    </row>
    <row r="129" spans="1:20">
      <c r="A129" s="27"/>
      <c r="C129" s="186"/>
      <c r="J129" s="27"/>
      <c r="T129" s="27"/>
    </row>
    <row r="130" spans="1:20">
      <c r="A130" s="27"/>
      <c r="C130" s="186"/>
      <c r="J130" s="27"/>
      <c r="T130" s="27"/>
    </row>
    <row r="131" spans="1:20">
      <c r="A131" s="27"/>
      <c r="C131" s="186"/>
      <c r="J131" s="27"/>
      <c r="T131" s="27"/>
    </row>
    <row r="132" spans="1:20">
      <c r="A132" s="27"/>
      <c r="C132" s="186"/>
      <c r="J132" s="27"/>
      <c r="T132" s="27"/>
    </row>
    <row r="133" spans="1:20">
      <c r="A133" s="27"/>
      <c r="C133" s="186"/>
      <c r="J133" s="27"/>
      <c r="T133" s="27"/>
    </row>
    <row r="134" spans="1:20">
      <c r="A134" s="27"/>
      <c r="C134" s="186"/>
      <c r="J134" s="27"/>
      <c r="T134" s="27"/>
    </row>
    <row r="135" spans="1:20">
      <c r="A135" s="27"/>
      <c r="C135" s="186"/>
      <c r="J135" s="27"/>
      <c r="T135" s="27"/>
    </row>
    <row r="136" spans="1:20">
      <c r="A136" s="27"/>
      <c r="C136" s="186"/>
      <c r="J136" s="27"/>
      <c r="T136" s="27"/>
    </row>
    <row r="137" spans="1:20">
      <c r="A137" s="27"/>
      <c r="C137" s="186"/>
      <c r="J137" s="27"/>
      <c r="T137" s="27"/>
    </row>
    <row r="138" spans="1:20">
      <c r="A138" s="27"/>
      <c r="C138" s="186"/>
      <c r="J138" s="27"/>
      <c r="T138" s="27"/>
    </row>
    <row r="139" spans="1:20">
      <c r="A139" s="27"/>
      <c r="C139" s="186"/>
      <c r="J139" s="27"/>
      <c r="T139" s="27"/>
    </row>
    <row r="140" spans="1:20">
      <c r="A140" s="27"/>
      <c r="C140" s="186"/>
      <c r="J140" s="27"/>
      <c r="T140" s="27"/>
    </row>
    <row r="141" spans="1:20">
      <c r="A141" s="27"/>
      <c r="C141" s="186"/>
      <c r="J141" s="27"/>
      <c r="T141" s="27"/>
    </row>
    <row r="142" spans="1:20">
      <c r="A142" s="27"/>
      <c r="C142" s="186"/>
      <c r="J142" s="27"/>
      <c r="T142" s="27"/>
    </row>
    <row r="143" spans="1:20">
      <c r="A143" s="27"/>
      <c r="C143" s="186"/>
      <c r="J143" s="27"/>
      <c r="T143" s="27"/>
    </row>
    <row r="144" spans="1:20">
      <c r="A144" s="27"/>
      <c r="C144" s="186"/>
      <c r="J144" s="27"/>
      <c r="T144" s="27"/>
    </row>
    <row r="145" spans="1:20">
      <c r="A145" s="27"/>
      <c r="C145" s="186"/>
      <c r="J145" s="27"/>
      <c r="T145" s="27"/>
    </row>
    <row r="146" spans="1:20">
      <c r="A146" s="27"/>
      <c r="C146" s="186"/>
      <c r="J146" s="27"/>
      <c r="T146" s="27"/>
    </row>
    <row r="147" spans="1:20">
      <c r="A147" s="27"/>
      <c r="C147" s="186"/>
      <c r="J147" s="27"/>
      <c r="T147" s="27"/>
    </row>
    <row r="148" spans="1:20">
      <c r="A148" s="27"/>
      <c r="C148" s="186"/>
      <c r="J148" s="27"/>
      <c r="T148" s="27"/>
    </row>
    <row r="149" spans="1:20">
      <c r="A149" s="27"/>
      <c r="C149" s="186"/>
      <c r="J149" s="27"/>
      <c r="T149" s="27"/>
    </row>
    <row r="150" spans="1:20">
      <c r="A150" s="27"/>
      <c r="C150" s="186"/>
      <c r="J150" s="27"/>
      <c r="T150" s="27"/>
    </row>
    <row r="151" spans="1:20">
      <c r="A151" s="27"/>
      <c r="C151" s="186"/>
      <c r="J151" s="27"/>
      <c r="T151" s="27"/>
    </row>
    <row r="152" spans="1:20">
      <c r="A152" s="27"/>
      <c r="C152" s="186"/>
      <c r="J152" s="27"/>
      <c r="T152" s="27"/>
    </row>
    <row r="153" spans="1:20">
      <c r="A153" s="27"/>
      <c r="C153" s="186"/>
      <c r="J153" s="27"/>
      <c r="T153" s="27"/>
    </row>
    <row r="154" spans="1:20">
      <c r="A154" s="27"/>
      <c r="C154" s="186"/>
      <c r="J154" s="27"/>
      <c r="T154" s="27"/>
    </row>
    <row r="155" spans="1:20">
      <c r="A155" s="27"/>
      <c r="C155" s="186"/>
      <c r="J155" s="27"/>
      <c r="T155" s="27"/>
    </row>
    <row r="156" spans="1:20">
      <c r="A156" s="27"/>
      <c r="C156" s="186"/>
      <c r="J156" s="27"/>
      <c r="T156" s="27"/>
    </row>
    <row r="157" spans="1:20">
      <c r="A157" s="27"/>
      <c r="C157" s="186"/>
      <c r="J157" s="27"/>
      <c r="T157" s="27"/>
    </row>
    <row r="158" spans="1:20">
      <c r="A158" s="27"/>
      <c r="C158" s="186"/>
      <c r="J158" s="27"/>
      <c r="T158" s="27"/>
    </row>
    <row r="159" spans="1:20">
      <c r="A159" s="27"/>
      <c r="C159" s="186"/>
      <c r="J159" s="27"/>
      <c r="T159" s="27"/>
    </row>
    <row r="160" spans="1:20">
      <c r="A160" s="27"/>
      <c r="C160" s="186"/>
      <c r="J160" s="27"/>
      <c r="T160" s="27"/>
    </row>
    <row r="161" spans="1:20">
      <c r="A161" s="27"/>
      <c r="C161" s="186"/>
      <c r="J161" s="27"/>
      <c r="T161" s="27"/>
    </row>
    <row r="162" spans="1:20">
      <c r="A162" s="27"/>
      <c r="C162" s="186"/>
      <c r="J162" s="27"/>
      <c r="T162" s="27"/>
    </row>
    <row r="163" spans="1:20">
      <c r="A163" s="27"/>
      <c r="C163" s="186"/>
      <c r="J163" s="27"/>
      <c r="T163" s="27"/>
    </row>
    <row r="164" spans="1:20">
      <c r="A164" s="27"/>
      <c r="C164" s="186"/>
      <c r="J164" s="27"/>
      <c r="T164" s="27"/>
    </row>
    <row r="165" spans="1:20">
      <c r="A165" s="27"/>
      <c r="C165" s="186"/>
      <c r="J165" s="27"/>
      <c r="T165" s="27"/>
    </row>
    <row r="166" spans="1:20">
      <c r="A166" s="27"/>
      <c r="C166" s="186"/>
      <c r="J166" s="27"/>
      <c r="T166" s="27"/>
    </row>
    <row r="167" spans="1:20">
      <c r="A167" s="27"/>
      <c r="C167" s="186"/>
      <c r="J167" s="27"/>
      <c r="T167" s="27"/>
    </row>
    <row r="168" spans="1:20">
      <c r="A168" s="27"/>
      <c r="C168" s="186"/>
      <c r="J168" s="27"/>
      <c r="T168" s="27"/>
    </row>
    <row r="169" spans="1:20">
      <c r="A169" s="27"/>
      <c r="C169" s="186"/>
      <c r="J169" s="27"/>
      <c r="T169" s="27"/>
    </row>
    <row r="170" spans="1:20">
      <c r="A170" s="27"/>
      <c r="C170" s="186"/>
      <c r="J170" s="27"/>
      <c r="T170" s="27"/>
    </row>
    <row r="171" spans="1:20">
      <c r="A171" s="27"/>
      <c r="C171" s="186"/>
      <c r="J171" s="27"/>
      <c r="T171" s="27"/>
    </row>
    <row r="172" spans="1:20">
      <c r="A172" s="27"/>
      <c r="C172" s="186"/>
      <c r="J172" s="27"/>
      <c r="T172" s="27"/>
    </row>
    <row r="173" spans="1:20">
      <c r="A173" s="27"/>
      <c r="C173" s="186"/>
      <c r="J173" s="27"/>
      <c r="T173" s="27"/>
    </row>
    <row r="174" spans="1:20">
      <c r="A174" s="27"/>
      <c r="C174" s="186"/>
      <c r="J174" s="27"/>
      <c r="T174" s="27"/>
    </row>
    <row r="175" spans="1:20">
      <c r="A175" s="27"/>
      <c r="C175" s="186"/>
      <c r="J175" s="27"/>
      <c r="T175" s="27"/>
    </row>
    <row r="176" spans="1:20">
      <c r="A176" s="27"/>
      <c r="C176" s="186"/>
      <c r="J176" s="27"/>
      <c r="T176" s="27"/>
    </row>
    <row r="177" spans="1:20">
      <c r="A177" s="27"/>
      <c r="C177" s="186"/>
      <c r="J177" s="27"/>
      <c r="T177" s="27"/>
    </row>
    <row r="178" spans="1:20">
      <c r="A178" s="27"/>
      <c r="C178" s="186"/>
      <c r="J178" s="27"/>
      <c r="T178" s="27"/>
    </row>
    <row r="179" spans="1:20">
      <c r="A179" s="27"/>
      <c r="C179" s="186"/>
      <c r="J179" s="27"/>
      <c r="T179" s="27"/>
    </row>
    <row r="180" spans="1:20">
      <c r="A180" s="27"/>
      <c r="C180" s="186"/>
      <c r="J180" s="27"/>
      <c r="T180" s="27"/>
    </row>
    <row r="181" spans="1:20">
      <c r="A181" s="27"/>
      <c r="C181" s="186"/>
      <c r="J181" s="27"/>
      <c r="T181" s="27"/>
    </row>
    <row r="182" spans="1:20">
      <c r="A182" s="27"/>
      <c r="C182" s="186"/>
      <c r="J182" s="27"/>
      <c r="T182" s="27"/>
    </row>
    <row r="183" spans="1:20">
      <c r="A183" s="27"/>
      <c r="C183" s="186"/>
      <c r="J183" s="27"/>
      <c r="T183" s="27"/>
    </row>
    <row r="184" spans="1:20">
      <c r="A184" s="27"/>
      <c r="C184" s="186"/>
      <c r="J184" s="27"/>
      <c r="T184" s="27"/>
    </row>
    <row r="185" spans="1:20">
      <c r="A185" s="27"/>
      <c r="C185" s="186"/>
      <c r="J185" s="27"/>
      <c r="T185" s="27"/>
    </row>
    <row r="186" spans="1:20">
      <c r="A186" s="27"/>
      <c r="C186" s="186"/>
      <c r="J186" s="27"/>
      <c r="T186" s="27"/>
    </row>
    <row r="187" spans="1:20">
      <c r="A187" s="27"/>
      <c r="C187" s="186"/>
      <c r="J187" s="27"/>
      <c r="T187" s="27"/>
    </row>
    <row r="188" spans="1:20">
      <c r="A188" s="27"/>
      <c r="C188" s="186"/>
      <c r="J188" s="27"/>
      <c r="T188" s="27"/>
    </row>
    <row r="189" spans="1:20">
      <c r="A189" s="27"/>
      <c r="C189" s="186"/>
      <c r="J189" s="27"/>
      <c r="T189" s="27"/>
    </row>
    <row r="190" spans="1:20">
      <c r="A190" s="27"/>
      <c r="C190" s="186"/>
      <c r="J190" s="27"/>
      <c r="T190" s="27"/>
    </row>
    <row r="191" spans="1:20">
      <c r="A191" s="27"/>
      <c r="C191" s="186"/>
      <c r="J191" s="27"/>
      <c r="T191" s="27"/>
    </row>
    <row r="192" spans="1:20">
      <c r="A192" s="27"/>
      <c r="C192" s="186"/>
      <c r="J192" s="27"/>
      <c r="T192" s="27"/>
    </row>
    <row r="193" spans="1:20">
      <c r="A193" s="27"/>
      <c r="C193" s="186"/>
      <c r="J193" s="27"/>
      <c r="T193" s="27"/>
    </row>
    <row r="194" spans="1:20">
      <c r="A194" s="27"/>
      <c r="C194" s="186"/>
      <c r="J194" s="27"/>
      <c r="T194" s="27"/>
    </row>
    <row r="195" spans="1:20">
      <c r="A195" s="27"/>
      <c r="C195" s="186"/>
      <c r="J195" s="27"/>
      <c r="T195" s="27"/>
    </row>
    <row r="196" spans="1:20">
      <c r="A196" s="27"/>
      <c r="C196" s="186"/>
      <c r="J196" s="27"/>
      <c r="T196" s="27"/>
    </row>
    <row r="197" spans="1:20">
      <c r="A197" s="27"/>
      <c r="C197" s="186"/>
      <c r="J197" s="27"/>
      <c r="T197" s="27"/>
    </row>
    <row r="198" spans="1:20">
      <c r="A198" s="27"/>
      <c r="C198" s="186"/>
      <c r="J198" s="27"/>
      <c r="T198" s="27"/>
    </row>
    <row r="199" spans="1:20">
      <c r="A199" s="27"/>
      <c r="C199" s="186"/>
      <c r="J199" s="27"/>
      <c r="T199" s="27"/>
    </row>
    <row r="200" spans="1:20">
      <c r="A200" s="27"/>
      <c r="C200" s="186"/>
      <c r="J200" s="27"/>
      <c r="T200" s="27"/>
    </row>
    <row r="201" spans="1:20">
      <c r="A201" s="27"/>
      <c r="C201" s="186"/>
      <c r="J201" s="27"/>
      <c r="T201" s="27"/>
    </row>
    <row r="202" spans="1:20">
      <c r="A202" s="27"/>
      <c r="C202" s="186"/>
      <c r="J202" s="27"/>
      <c r="T202" s="27"/>
    </row>
    <row r="203" spans="1:20">
      <c r="A203" s="27"/>
      <c r="C203" s="186"/>
      <c r="J203" s="27"/>
      <c r="T203" s="27"/>
    </row>
    <row r="204" spans="1:20">
      <c r="A204" s="27"/>
      <c r="C204" s="186"/>
      <c r="J204" s="27"/>
      <c r="T204" s="27"/>
    </row>
    <row r="205" spans="1:20">
      <c r="A205" s="27"/>
      <c r="C205" s="186"/>
      <c r="J205" s="27"/>
      <c r="T205" s="27"/>
    </row>
    <row r="206" spans="1:20">
      <c r="A206" s="27"/>
      <c r="C206" s="186"/>
      <c r="J206" s="27"/>
      <c r="T206" s="27"/>
    </row>
    <row r="207" spans="1:20">
      <c r="A207" s="27"/>
      <c r="C207" s="186"/>
      <c r="J207" s="27"/>
      <c r="T207" s="27"/>
    </row>
    <row r="208" spans="1:20">
      <c r="A208" s="27"/>
      <c r="C208" s="186"/>
      <c r="J208" s="27"/>
      <c r="T208" s="27"/>
    </row>
    <row r="209" spans="1:20">
      <c r="A209" s="27"/>
      <c r="C209" s="186"/>
      <c r="J209" s="27"/>
      <c r="T209" s="27"/>
    </row>
    <row r="210" spans="1:20">
      <c r="A210" s="27"/>
      <c r="C210" s="186"/>
      <c r="J210" s="27"/>
      <c r="T210" s="27"/>
    </row>
    <row r="211" spans="1:20">
      <c r="A211" s="27"/>
      <c r="C211" s="186"/>
      <c r="J211" s="27"/>
      <c r="T211" s="27"/>
    </row>
    <row r="212" spans="1:20">
      <c r="A212" s="27"/>
      <c r="C212" s="186"/>
      <c r="J212" s="27"/>
      <c r="T212" s="27"/>
    </row>
    <row r="213" spans="1:20">
      <c r="A213" s="27"/>
      <c r="C213" s="186"/>
      <c r="J213" s="27"/>
      <c r="T213" s="27"/>
    </row>
    <row r="214" spans="1:20">
      <c r="A214" s="27"/>
      <c r="C214" s="186"/>
      <c r="J214" s="27"/>
      <c r="T214" s="27"/>
    </row>
    <row r="215" spans="1:20">
      <c r="A215" s="27"/>
      <c r="C215" s="186"/>
      <c r="J215" s="27"/>
      <c r="T215" s="27"/>
    </row>
    <row r="216" spans="1:20">
      <c r="A216" s="27"/>
      <c r="C216" s="186"/>
      <c r="J216" s="27"/>
      <c r="T216" s="27"/>
    </row>
    <row r="217" spans="1:20">
      <c r="A217" s="27"/>
      <c r="C217" s="186"/>
      <c r="J217" s="27"/>
      <c r="T217" s="27"/>
    </row>
    <row r="218" spans="1:20">
      <c r="A218" s="27"/>
      <c r="C218" s="186"/>
      <c r="J218" s="27"/>
      <c r="T218" s="27"/>
    </row>
    <row r="219" spans="1:20">
      <c r="A219" s="27"/>
      <c r="C219" s="186"/>
      <c r="J219" s="27"/>
      <c r="T219" s="27"/>
    </row>
    <row r="220" spans="1:20">
      <c r="A220" s="27"/>
      <c r="C220" s="186"/>
      <c r="J220" s="27"/>
      <c r="T220" s="27"/>
    </row>
  </sheetData>
  <mergeCells count="10">
    <mergeCell ref="F1:Y1"/>
    <mergeCell ref="F2:Y2"/>
    <mergeCell ref="F3:Y3"/>
    <mergeCell ref="F5:Y5"/>
    <mergeCell ref="B7:E7"/>
    <mergeCell ref="B8:E8"/>
    <mergeCell ref="F9:G9"/>
    <mergeCell ref="B4:E4"/>
    <mergeCell ref="B5:E5"/>
    <mergeCell ref="B6:E6"/>
  </mergeCells>
  <printOptions horizontalCentered="1"/>
  <pageMargins left="0.75" right="0.75" top="1" bottom="1" header="0.5" footer="0.5"/>
  <pageSetup scale="75" orientation="landscape" r:id="rId1"/>
  <headerFooter alignWithMargins="0">
    <oddFooter>&amp;L&amp;F
&amp;A&amp;R&amp;P of &amp;N</oddFooter>
  </headerFooter>
  <rowBreaks count="1" manualBreakCount="1">
    <brk id="53" max="2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Z97"/>
  <sheetViews>
    <sheetView zoomScaleNormal="100" zoomScaleSheetLayoutView="100" workbookViewId="0">
      <pane ySplit="11" topLeftCell="A12" activePane="bottomLeft" state="frozen"/>
      <selection activeCell="A37" sqref="A37"/>
      <selection pane="bottomLeft" activeCell="F1" sqref="F1:Y1"/>
    </sheetView>
  </sheetViews>
  <sheetFormatPr defaultColWidth="8.7109375" defaultRowHeight="11.25"/>
  <cols>
    <col min="1" max="1" width="4.42578125" style="55" customWidth="1"/>
    <col min="2" max="2" width="1.7109375" style="27" customWidth="1"/>
    <col min="3" max="3" width="9" style="27" bestFit="1" customWidth="1"/>
    <col min="4" max="4" width="1.7109375" style="27" customWidth="1"/>
    <col min="5" max="5" width="10.7109375" style="27" bestFit="1" customWidth="1"/>
    <col min="6" max="6" width="24.140625" style="27" customWidth="1"/>
    <col min="7" max="7" width="6.7109375" style="27" bestFit="1" customWidth="1"/>
    <col min="8" max="8" width="1.7109375" style="27" customWidth="1"/>
    <col min="9" max="9" width="7.28515625" style="27" bestFit="1" customWidth="1"/>
    <col min="10" max="10" width="7.28515625" style="89" bestFit="1" customWidth="1"/>
    <col min="11" max="11" width="7.28515625" style="27" bestFit="1" customWidth="1"/>
    <col min="12" max="12" width="7.7109375" style="27" bestFit="1" customWidth="1"/>
    <col min="13" max="13" width="8" style="27" bestFit="1" customWidth="1"/>
    <col min="14" max="14" width="7.28515625" style="27" bestFit="1" customWidth="1"/>
    <col min="15" max="15" width="7.7109375" style="27" bestFit="1" customWidth="1"/>
    <col min="16" max="18" width="7.28515625" style="27" bestFit="1" customWidth="1"/>
    <col min="19" max="19" width="8" style="27" bestFit="1" customWidth="1"/>
    <col min="20" max="20" width="7.7109375" style="187" customWidth="1"/>
    <col min="21" max="21" width="8.28515625" style="27" customWidth="1"/>
    <col min="22" max="22" width="1.7109375" style="27" customWidth="1"/>
    <col min="23" max="23" width="10.28515625" style="27" bestFit="1" customWidth="1"/>
    <col min="24" max="24" width="1.7109375" style="27" customWidth="1"/>
    <col min="25" max="25" width="4.42578125" style="27" bestFit="1" customWidth="1"/>
    <col min="26" max="26" width="1.7109375" style="27" customWidth="1"/>
    <col min="27" max="27" width="1.5703125" style="27" customWidth="1"/>
    <col min="28" max="16384" width="8.7109375" style="27"/>
  </cols>
  <sheetData>
    <row r="1" spans="1:26" ht="12.75" customHeight="1">
      <c r="F1" s="288" t="str">
        <f>'LS-1 RATE COMPARISON'!A1</f>
        <v>SAN DIEGO GAS AND ELECTRIC COMPANY ("SDG&amp;E")</v>
      </c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</row>
    <row r="2" spans="1:26" ht="12.75" customHeight="1">
      <c r="F2" s="288" t="str">
        <f>'LS-1 RATE COMPARISON'!A2</f>
        <v>TEST YEAR ("TY") 2019 GENERAL RATE CASE ("GRC") PHASE 2, APPLICATION ("A.") 19-03-002</v>
      </c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</row>
    <row r="3" spans="1:26" ht="12.75" customHeight="1">
      <c r="F3" s="288" t="str">
        <f>'LS-1 RATE COMPARISON'!A3</f>
        <v>SAXE SUPPLEMENTAL TESTIMONY WORKPAPER #1 - LS-1 LED RATES</v>
      </c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</row>
    <row r="4" spans="1:26" ht="12.75" customHeight="1">
      <c r="B4" s="293" t="s">
        <v>160</v>
      </c>
      <c r="C4" s="293"/>
      <c r="D4" s="293"/>
      <c r="E4" s="293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163"/>
      <c r="Z4" s="38"/>
    </row>
    <row r="5" spans="1:26" ht="12.75" customHeight="1">
      <c r="B5" s="293" t="s">
        <v>21</v>
      </c>
      <c r="C5" s="293"/>
      <c r="D5" s="293"/>
      <c r="E5" s="293"/>
      <c r="F5" s="288" t="s">
        <v>257</v>
      </c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38"/>
    </row>
    <row r="6" spans="1:26" ht="12.75" customHeight="1">
      <c r="B6" s="292">
        <v>4165</v>
      </c>
      <c r="C6" s="292"/>
      <c r="D6" s="292"/>
      <c r="E6" s="292"/>
      <c r="F6" s="77"/>
      <c r="I6" s="38"/>
      <c r="J6" s="82"/>
      <c r="K6" s="38"/>
      <c r="L6" s="240"/>
      <c r="M6" s="38"/>
      <c r="N6" s="38"/>
      <c r="O6" s="38"/>
      <c r="P6" s="38"/>
      <c r="Q6" s="38"/>
      <c r="X6" s="182"/>
      <c r="Y6" s="38"/>
      <c r="Z6" s="38"/>
    </row>
    <row r="7" spans="1:26" ht="12.75" customHeight="1">
      <c r="B7" s="293" t="s">
        <v>29</v>
      </c>
      <c r="C7" s="293"/>
      <c r="D7" s="293"/>
      <c r="E7" s="293"/>
      <c r="I7" s="80"/>
      <c r="J7" s="176"/>
      <c r="L7" s="81"/>
      <c r="M7" s="34" t="s">
        <v>30</v>
      </c>
      <c r="N7" s="34"/>
      <c r="O7" s="80"/>
      <c r="P7" s="34"/>
      <c r="Q7" s="177" t="s">
        <v>20</v>
      </c>
      <c r="X7" s="38"/>
      <c r="Y7" s="38"/>
      <c r="Z7" s="38"/>
    </row>
    <row r="8" spans="1:26" ht="12.75" customHeight="1">
      <c r="B8" s="292">
        <f>B6/12</f>
        <v>347.08333333333331</v>
      </c>
      <c r="C8" s="292"/>
      <c r="D8" s="292"/>
      <c r="E8" s="292"/>
      <c r="F8" s="38"/>
      <c r="G8" s="38"/>
      <c r="H8" s="38"/>
      <c r="I8" s="81" t="s">
        <v>155</v>
      </c>
      <c r="J8" s="178" t="s">
        <v>156</v>
      </c>
      <c r="K8" s="81" t="s">
        <v>33</v>
      </c>
      <c r="L8" s="81" t="s">
        <v>157</v>
      </c>
      <c r="M8" s="81" t="s">
        <v>34</v>
      </c>
      <c r="N8" s="81" t="s">
        <v>169</v>
      </c>
      <c r="O8" s="81" t="s">
        <v>104</v>
      </c>
      <c r="P8" s="81" t="s">
        <v>103</v>
      </c>
      <c r="Q8" s="177" t="s">
        <v>161</v>
      </c>
      <c r="R8" s="112" t="s">
        <v>136</v>
      </c>
      <c r="S8" s="112" t="s">
        <v>105</v>
      </c>
      <c r="T8" s="188" t="s">
        <v>106</v>
      </c>
      <c r="U8" s="112" t="s">
        <v>20</v>
      </c>
      <c r="V8" s="112"/>
      <c r="W8" s="40" t="s">
        <v>159</v>
      </c>
      <c r="X8" s="40"/>
      <c r="Y8" s="38"/>
      <c r="Z8" s="38"/>
    </row>
    <row r="9" spans="1:26">
      <c r="A9" s="90"/>
      <c r="B9" s="90"/>
      <c r="C9" s="90" t="s">
        <v>40</v>
      </c>
      <c r="D9" s="90"/>
      <c r="E9" s="90" t="s">
        <v>40</v>
      </c>
      <c r="F9" s="294" t="s">
        <v>113</v>
      </c>
      <c r="G9" s="294"/>
      <c r="H9" s="38"/>
      <c r="I9" s="81" t="s">
        <v>25</v>
      </c>
      <c r="J9" s="178" t="s">
        <v>25</v>
      </c>
      <c r="K9" s="81" t="s">
        <v>25</v>
      </c>
      <c r="L9" s="81" t="s">
        <v>25</v>
      </c>
      <c r="M9" s="81" t="s">
        <v>25</v>
      </c>
      <c r="N9" s="81" t="s">
        <v>25</v>
      </c>
      <c r="O9" s="81" t="s">
        <v>25</v>
      </c>
      <c r="P9" s="81" t="s">
        <v>25</v>
      </c>
      <c r="Q9" s="177" t="s">
        <v>25</v>
      </c>
      <c r="R9" s="34" t="s">
        <v>25</v>
      </c>
      <c r="S9" s="34" t="s">
        <v>25</v>
      </c>
      <c r="T9" s="189" t="s">
        <v>168</v>
      </c>
      <c r="U9" s="34" t="s">
        <v>25</v>
      </c>
      <c r="V9" s="34"/>
      <c r="W9" s="40" t="s">
        <v>115</v>
      </c>
      <c r="X9" s="40"/>
      <c r="Y9" s="38"/>
      <c r="Z9" s="38"/>
    </row>
    <row r="10" spans="1:26">
      <c r="A10" s="179" t="s">
        <v>1</v>
      </c>
      <c r="B10" s="179"/>
      <c r="C10" s="91" t="s">
        <v>42</v>
      </c>
      <c r="D10" s="92"/>
      <c r="E10" s="91" t="s">
        <v>42</v>
      </c>
      <c r="F10" s="40" t="s">
        <v>43</v>
      </c>
      <c r="G10" s="40" t="s">
        <v>44</v>
      </c>
      <c r="H10" s="38"/>
      <c r="I10" s="40" t="s">
        <v>45</v>
      </c>
      <c r="J10" s="93" t="s">
        <v>45</v>
      </c>
      <c r="K10" s="40" t="s">
        <v>45</v>
      </c>
      <c r="L10" s="40" t="s">
        <v>45</v>
      </c>
      <c r="M10" s="40" t="s">
        <v>45</v>
      </c>
      <c r="N10" s="40" t="s">
        <v>45</v>
      </c>
      <c r="O10" s="40" t="s">
        <v>45</v>
      </c>
      <c r="P10" s="40" t="s">
        <v>45</v>
      </c>
      <c r="Q10" s="40" t="s">
        <v>45</v>
      </c>
      <c r="R10" s="40" t="s">
        <v>45</v>
      </c>
      <c r="S10" s="40" t="s">
        <v>45</v>
      </c>
      <c r="T10" s="189" t="s">
        <v>45</v>
      </c>
      <c r="U10" s="40" t="s">
        <v>45</v>
      </c>
      <c r="V10" s="40"/>
      <c r="W10" s="40" t="s">
        <v>45</v>
      </c>
      <c r="X10" s="40"/>
      <c r="Y10" s="177" t="s">
        <v>1</v>
      </c>
      <c r="Z10" s="177"/>
    </row>
    <row r="11" spans="1:26">
      <c r="A11" s="175" t="s">
        <v>48</v>
      </c>
      <c r="B11" s="180"/>
      <c r="C11" s="94" t="s">
        <v>170</v>
      </c>
      <c r="D11" s="95"/>
      <c r="E11" s="94" t="s">
        <v>49</v>
      </c>
      <c r="F11" s="115" t="s">
        <v>114</v>
      </c>
      <c r="G11" s="96" t="s">
        <v>51</v>
      </c>
      <c r="H11" s="117"/>
      <c r="I11" s="41" t="s">
        <v>52</v>
      </c>
      <c r="J11" s="97" t="s">
        <v>53</v>
      </c>
      <c r="K11" s="41" t="s">
        <v>54</v>
      </c>
      <c r="L11" s="41" t="s">
        <v>55</v>
      </c>
      <c r="M11" s="41" t="s">
        <v>205</v>
      </c>
      <c r="N11" s="41" t="s">
        <v>158</v>
      </c>
      <c r="O11" s="41" t="s">
        <v>56</v>
      </c>
      <c r="P11" s="41" t="s">
        <v>57</v>
      </c>
      <c r="Q11" s="41" t="s">
        <v>58</v>
      </c>
      <c r="R11" s="191" t="s">
        <v>204</v>
      </c>
      <c r="S11" s="113" t="s">
        <v>59</v>
      </c>
      <c r="T11" s="181" t="s">
        <v>107</v>
      </c>
      <c r="U11" s="190" t="s">
        <v>108</v>
      </c>
      <c r="V11" s="113"/>
      <c r="W11" s="113" t="s">
        <v>109</v>
      </c>
      <c r="X11" s="114"/>
      <c r="Y11" s="115" t="s">
        <v>3</v>
      </c>
      <c r="Z11" s="116"/>
    </row>
    <row r="12" spans="1:26">
      <c r="A12" s="90"/>
      <c r="B12" s="90"/>
      <c r="C12" s="98"/>
      <c r="D12" s="55"/>
      <c r="E12" s="98"/>
      <c r="R12" s="121"/>
      <c r="S12" s="121"/>
      <c r="X12" s="66"/>
      <c r="Y12" s="38"/>
      <c r="Z12" s="38"/>
    </row>
    <row r="13" spans="1:26">
      <c r="A13" s="90">
        <f>A12+1</f>
        <v>1</v>
      </c>
      <c r="B13" s="90"/>
      <c r="C13" s="99"/>
      <c r="D13" s="99"/>
      <c r="E13" s="99"/>
      <c r="F13" s="64" t="s">
        <v>140</v>
      </c>
      <c r="H13" s="119"/>
      <c r="I13" s="106"/>
      <c r="J13" s="141"/>
      <c r="K13" s="106"/>
      <c r="L13" s="86"/>
      <c r="M13" s="86"/>
      <c r="N13" s="86"/>
      <c r="O13" s="86"/>
      <c r="P13" s="86"/>
      <c r="Q13" s="142"/>
      <c r="R13" s="128"/>
      <c r="S13" s="128"/>
      <c r="U13" s="105"/>
      <c r="V13" s="105"/>
      <c r="W13" s="120"/>
      <c r="X13" s="66"/>
      <c r="Y13" s="40">
        <f t="shared" ref="Y13:Y74" si="0">A13</f>
        <v>1</v>
      </c>
      <c r="Z13" s="40"/>
    </row>
    <row r="14" spans="1:26">
      <c r="A14" s="90">
        <f>A13+1</f>
        <v>2</v>
      </c>
      <c r="B14" s="90"/>
      <c r="C14" s="186">
        <f>'MERCURY VAPOR'!D21/1000</f>
        <v>7.0999999999999994E-2</v>
      </c>
      <c r="D14" s="99"/>
      <c r="E14" s="99">
        <f>ROUND(C14*$B$8,0)</f>
        <v>25</v>
      </c>
      <c r="F14" s="53">
        <f>'MERCURY VAPOR'!D7</f>
        <v>71</v>
      </c>
      <c r="G14" s="53">
        <f>'MERCURY VAPOR'!D8</f>
        <v>8300</v>
      </c>
      <c r="H14" s="119"/>
      <c r="I14" s="219">
        <v>0.27</v>
      </c>
      <c r="J14" s="106">
        <f>ROUND(DISTRIBUTION!M15,2)</f>
        <v>11.09</v>
      </c>
      <c r="K14" s="219">
        <v>0.04</v>
      </c>
      <c r="L14" s="223">
        <v>0</v>
      </c>
      <c r="M14" s="223">
        <v>0</v>
      </c>
      <c r="N14" s="223">
        <v>0.2</v>
      </c>
      <c r="O14" s="223">
        <v>0</v>
      </c>
      <c r="P14" s="223">
        <v>0</v>
      </c>
      <c r="Q14" s="105">
        <f>SUM(I14:P14)</f>
        <v>11.599999999999998</v>
      </c>
      <c r="R14" s="222">
        <v>0.14499999999999999</v>
      </c>
      <c r="S14" s="222">
        <v>1.5155000000000001</v>
      </c>
      <c r="T14" s="227">
        <v>-2E-3</v>
      </c>
      <c r="U14" s="128">
        <f>ROUND(SUM(Q14,R14,T14,S14),5)</f>
        <v>13.2585</v>
      </c>
      <c r="V14" s="105"/>
      <c r="W14" s="227">
        <v>-1.75E-3</v>
      </c>
      <c r="X14" s="66"/>
      <c r="Y14" s="40">
        <f t="shared" si="0"/>
        <v>2</v>
      </c>
      <c r="Z14" s="40"/>
    </row>
    <row r="15" spans="1:26">
      <c r="A15" s="90">
        <f t="shared" ref="A15:A83" si="1">A14+1</f>
        <v>3</v>
      </c>
      <c r="B15" s="90"/>
      <c r="C15" s="99"/>
      <c r="D15" s="99"/>
      <c r="E15" s="99"/>
      <c r="F15" s="27" t="s">
        <v>139</v>
      </c>
      <c r="I15" s="219"/>
      <c r="K15" s="219"/>
      <c r="L15" s="223"/>
      <c r="M15" s="223"/>
      <c r="N15" s="223"/>
      <c r="O15" s="223"/>
      <c r="P15" s="223"/>
      <c r="R15" s="222"/>
      <c r="S15" s="222"/>
      <c r="T15" s="227"/>
      <c r="U15" s="128"/>
      <c r="W15" s="227"/>
      <c r="X15" s="66"/>
      <c r="Y15" s="40">
        <f t="shared" si="0"/>
        <v>3</v>
      </c>
      <c r="Z15" s="40"/>
    </row>
    <row r="16" spans="1:26">
      <c r="A16" s="90">
        <f t="shared" si="1"/>
        <v>4</v>
      </c>
      <c r="B16" s="90"/>
      <c r="C16" s="186">
        <f>'MERCURY VAPOR'!D17/1000</f>
        <v>7.0999999999999994E-2</v>
      </c>
      <c r="D16" s="99"/>
      <c r="E16" s="99">
        <f>ROUND(C16*$B$8,0)</f>
        <v>25</v>
      </c>
      <c r="F16" s="53">
        <f>'MERCURY VAPOR'!D7</f>
        <v>71</v>
      </c>
      <c r="G16" s="53">
        <f>'MERCURY VAPOR'!D8</f>
        <v>8300</v>
      </c>
      <c r="H16" s="118"/>
      <c r="I16" s="219">
        <v>0.27</v>
      </c>
      <c r="J16" s="86">
        <f>ROUND(DISTRIBUTION!M17,2)</f>
        <v>11.09</v>
      </c>
      <c r="K16" s="219">
        <v>0.04</v>
      </c>
      <c r="L16" s="223">
        <v>0</v>
      </c>
      <c r="M16" s="223">
        <v>0</v>
      </c>
      <c r="N16" s="223">
        <v>0.2</v>
      </c>
      <c r="O16" s="223">
        <v>0</v>
      </c>
      <c r="P16" s="223">
        <v>0</v>
      </c>
      <c r="Q16" s="86">
        <f>SUM(I16:P16)</f>
        <v>11.599999999999998</v>
      </c>
      <c r="R16" s="222">
        <v>0.14499999999999999</v>
      </c>
      <c r="S16" s="222">
        <v>1.5155000000000001</v>
      </c>
      <c r="T16" s="227">
        <v>-2E-3</v>
      </c>
      <c r="U16" s="128">
        <f>ROUND(SUM(Q16,R16,T16,S16),5)</f>
        <v>13.2585</v>
      </c>
      <c r="V16" s="105"/>
      <c r="W16" s="227">
        <v>-1.75E-3</v>
      </c>
      <c r="X16" s="66"/>
      <c r="Y16" s="40">
        <f t="shared" si="0"/>
        <v>4</v>
      </c>
      <c r="Z16" s="40"/>
    </row>
    <row r="17" spans="1:26">
      <c r="A17" s="90">
        <f t="shared" si="1"/>
        <v>5</v>
      </c>
      <c r="B17" s="90"/>
      <c r="C17" s="186">
        <f>'MERCURY VAPOR'!E17/1000</f>
        <v>0.17399999999999999</v>
      </c>
      <c r="D17" s="99"/>
      <c r="E17" s="99">
        <f>ROUND(C17*$B$8,0)</f>
        <v>60</v>
      </c>
      <c r="F17" s="53">
        <f>'MERCURY VAPOR'!E7</f>
        <v>174</v>
      </c>
      <c r="G17" s="53">
        <f>'MERCURY VAPOR'!E8</f>
        <v>20100</v>
      </c>
      <c r="H17" s="118"/>
      <c r="I17" s="219">
        <v>0.64</v>
      </c>
      <c r="J17" s="86">
        <f>ROUND(DISTRIBUTION!M18,2)</f>
        <v>16.34</v>
      </c>
      <c r="K17" s="219">
        <v>0.09</v>
      </c>
      <c r="L17" s="223">
        <v>0</v>
      </c>
      <c r="M17" s="223">
        <v>0</v>
      </c>
      <c r="N17" s="223">
        <v>0.47</v>
      </c>
      <c r="O17" s="223">
        <v>0</v>
      </c>
      <c r="P17" s="223">
        <v>0</v>
      </c>
      <c r="Q17" s="105">
        <f>SUM(I17:P17)</f>
        <v>17.54</v>
      </c>
      <c r="R17" s="222">
        <v>0.34799999999999998</v>
      </c>
      <c r="S17" s="222">
        <v>3.6372</v>
      </c>
      <c r="T17" s="227">
        <v>-4.7999999999999996E-3</v>
      </c>
      <c r="U17" s="128">
        <f>ROUND(SUM(Q17,R17,T17,S17),5)</f>
        <v>21.520399999999999</v>
      </c>
      <c r="V17" s="105"/>
      <c r="W17" s="227">
        <v>-4.1999999999999997E-3</v>
      </c>
      <c r="X17" s="66"/>
      <c r="Y17" s="40">
        <f t="shared" si="0"/>
        <v>5</v>
      </c>
      <c r="Z17" s="40"/>
    </row>
    <row r="18" spans="1:26">
      <c r="A18" s="192">
        <f t="shared" si="1"/>
        <v>6</v>
      </c>
      <c r="B18" s="90"/>
      <c r="C18" s="186"/>
      <c r="D18" s="99"/>
      <c r="E18" s="99"/>
      <c r="F18" s="27" t="s">
        <v>171</v>
      </c>
      <c r="H18" s="118"/>
      <c r="I18" s="219"/>
      <c r="J18" s="106"/>
      <c r="K18" s="219"/>
      <c r="L18" s="223"/>
      <c r="M18" s="223"/>
      <c r="N18" s="223"/>
      <c r="O18" s="223"/>
      <c r="P18" s="223"/>
      <c r="Q18" s="105"/>
      <c r="R18" s="222"/>
      <c r="S18" s="222"/>
      <c r="T18" s="227"/>
      <c r="U18" s="128"/>
      <c r="V18" s="105"/>
      <c r="W18" s="227"/>
      <c r="X18" s="66"/>
      <c r="Y18" s="40">
        <f t="shared" si="0"/>
        <v>6</v>
      </c>
      <c r="Z18" s="40"/>
    </row>
    <row r="19" spans="1:26">
      <c r="A19" s="192">
        <f t="shared" si="1"/>
        <v>7</v>
      </c>
      <c r="B19" s="90"/>
      <c r="C19" s="186">
        <f>'HP SODIUM VAPOR'!D43/1000</f>
        <v>3.1E-2</v>
      </c>
      <c r="D19" s="99"/>
      <c r="E19" s="99">
        <f>ROUND(C19*$B$8,0)</f>
        <v>11</v>
      </c>
      <c r="F19" s="53">
        <f>'HP SODIUM VAPOR'!$D$8</f>
        <v>31</v>
      </c>
      <c r="G19" s="53">
        <f>'HP SODIUM VAPOR'!$D$9</f>
        <v>3900</v>
      </c>
      <c r="H19" s="118"/>
      <c r="I19" s="219">
        <v>0.12</v>
      </c>
      <c r="J19" s="86">
        <f>ROUND(DISTRIBUTION!M20,2)</f>
        <v>9.4600000000000009</v>
      </c>
      <c r="K19" s="219">
        <v>0.02</v>
      </c>
      <c r="L19" s="223">
        <v>0</v>
      </c>
      <c r="M19" s="223">
        <v>0</v>
      </c>
      <c r="N19" s="223">
        <v>0.09</v>
      </c>
      <c r="O19" s="223">
        <v>0</v>
      </c>
      <c r="P19" s="223">
        <v>0</v>
      </c>
      <c r="Q19" s="105">
        <f>SUM(I19:P19)</f>
        <v>9.69</v>
      </c>
      <c r="R19" s="222">
        <v>6.3799999999999996E-2</v>
      </c>
      <c r="S19" s="222">
        <v>0.66681999999999997</v>
      </c>
      <c r="T19" s="227">
        <v>-8.8000000000000003E-4</v>
      </c>
      <c r="U19" s="128">
        <f>ROUND(SUM(Q19,R19,T19,S19),5)</f>
        <v>10.419739999999999</v>
      </c>
      <c r="V19" s="105"/>
      <c r="W19" s="227">
        <v>-7.6999999999999996E-4</v>
      </c>
      <c r="X19" s="66"/>
      <c r="Y19" s="40">
        <f t="shared" si="0"/>
        <v>7</v>
      </c>
      <c r="Z19" s="40"/>
    </row>
    <row r="20" spans="1:26">
      <c r="A20" s="192">
        <f t="shared" si="1"/>
        <v>8</v>
      </c>
      <c r="B20" s="90"/>
      <c r="C20" s="186">
        <f>'HP SODIUM VAPOR'!E43/1000</f>
        <v>3.9E-2</v>
      </c>
      <c r="D20" s="99"/>
      <c r="E20" s="99">
        <f>ROUND(C20*$B$8,0)</f>
        <v>14</v>
      </c>
      <c r="F20" s="53">
        <f>'HP SODIUM VAPOR'!$E$8</f>
        <v>39</v>
      </c>
      <c r="G20" s="53">
        <f>'HP SODIUM VAPOR'!$E$9</f>
        <v>4900</v>
      </c>
      <c r="H20" s="118"/>
      <c r="I20" s="219">
        <v>0.15</v>
      </c>
      <c r="J20" s="86">
        <f>ROUND(DISTRIBUTION!M21,2)</f>
        <v>9.83</v>
      </c>
      <c r="K20" s="219">
        <v>0.02</v>
      </c>
      <c r="L20" s="223">
        <v>0</v>
      </c>
      <c r="M20" s="223">
        <v>0</v>
      </c>
      <c r="N20" s="223">
        <v>0.11</v>
      </c>
      <c r="O20" s="223">
        <v>0</v>
      </c>
      <c r="P20" s="223">
        <v>0</v>
      </c>
      <c r="Q20" s="105">
        <f>SUM(I20:P20)</f>
        <v>10.11</v>
      </c>
      <c r="R20" s="222">
        <v>8.1199999999999994E-2</v>
      </c>
      <c r="S20" s="222">
        <v>0.84867999999999999</v>
      </c>
      <c r="T20" s="227">
        <v>-1.1199999999999999E-3</v>
      </c>
      <c r="U20" s="128">
        <f>ROUND(SUM(Q20,R20,T20,S20),5)</f>
        <v>11.03876</v>
      </c>
      <c r="V20" s="105"/>
      <c r="W20" s="227">
        <v>-9.7999999999999997E-4</v>
      </c>
      <c r="X20" s="66"/>
      <c r="Y20" s="40">
        <f t="shared" si="0"/>
        <v>8</v>
      </c>
      <c r="Z20" s="40"/>
    </row>
    <row r="21" spans="1:26">
      <c r="A21" s="192">
        <f t="shared" si="1"/>
        <v>9</v>
      </c>
      <c r="B21" s="90"/>
      <c r="C21" s="186">
        <f>'HP SODIUM VAPOR'!F43/1000</f>
        <v>7.0999999999999994E-2</v>
      </c>
      <c r="D21" s="99"/>
      <c r="E21" s="99">
        <f>ROUND(C21*$B$8,0)</f>
        <v>25</v>
      </c>
      <c r="F21" s="53">
        <f>'HP SODIUM VAPOR'!$F$8</f>
        <v>71</v>
      </c>
      <c r="G21" s="53">
        <f>'HP SODIUM VAPOR'!$F$9</f>
        <v>8300</v>
      </c>
      <c r="H21" s="118"/>
      <c r="I21" s="219">
        <v>0.27</v>
      </c>
      <c r="J21" s="86">
        <f>ROUND(DISTRIBUTION!M22,2)</f>
        <v>11</v>
      </c>
      <c r="K21" s="219">
        <v>0.04</v>
      </c>
      <c r="L21" s="223">
        <v>0</v>
      </c>
      <c r="M21" s="223">
        <v>0</v>
      </c>
      <c r="N21" s="223">
        <v>0.2</v>
      </c>
      <c r="O21" s="223">
        <v>0</v>
      </c>
      <c r="P21" s="223">
        <v>0</v>
      </c>
      <c r="Q21" s="105">
        <f>SUM(I21:P21)</f>
        <v>11.509999999999998</v>
      </c>
      <c r="R21" s="222">
        <v>0.14499999999999999</v>
      </c>
      <c r="S21" s="222">
        <v>1.5155000000000001</v>
      </c>
      <c r="T21" s="227">
        <v>-2E-3</v>
      </c>
      <c r="U21" s="128">
        <f>ROUND(SUM(Q21,R21,T21,S21),5)</f>
        <v>13.1685</v>
      </c>
      <c r="V21" s="105"/>
      <c r="W21" s="227">
        <v>-1.75E-3</v>
      </c>
      <c r="X21" s="66"/>
      <c r="Y21" s="40">
        <f t="shared" si="0"/>
        <v>9</v>
      </c>
      <c r="Z21" s="40"/>
    </row>
    <row r="22" spans="1:26">
      <c r="A22" s="90">
        <f t="shared" si="1"/>
        <v>10</v>
      </c>
      <c r="B22" s="90"/>
      <c r="C22" s="186"/>
      <c r="D22" s="99"/>
      <c r="E22" s="99"/>
      <c r="F22" s="27" t="s">
        <v>172</v>
      </c>
      <c r="H22" s="118"/>
      <c r="I22" s="219"/>
      <c r="J22" s="106"/>
      <c r="K22" s="219"/>
      <c r="L22" s="223"/>
      <c r="M22" s="223"/>
      <c r="N22" s="223"/>
      <c r="O22" s="223"/>
      <c r="P22" s="223"/>
      <c r="Q22" s="105"/>
      <c r="R22" s="222"/>
      <c r="S22" s="222"/>
      <c r="T22" s="227"/>
      <c r="U22" s="128"/>
      <c r="V22" s="105"/>
      <c r="W22" s="227"/>
      <c r="X22" s="66"/>
      <c r="Y22" s="40">
        <f t="shared" si="0"/>
        <v>10</v>
      </c>
      <c r="Z22" s="40"/>
    </row>
    <row r="23" spans="1:26">
      <c r="A23" s="90">
        <f t="shared" si="1"/>
        <v>11</v>
      </c>
      <c r="B23" s="90"/>
      <c r="C23" s="186">
        <f>'HP SODIUM VAPOR'!G39/1000</f>
        <v>9.7000000000000003E-2</v>
      </c>
      <c r="D23" s="99"/>
      <c r="E23" s="99">
        <f>ROUND(C23*$B$8,0)</f>
        <v>34</v>
      </c>
      <c r="F23" s="53">
        <f>'HP SODIUM VAPOR'!$G$8</f>
        <v>97</v>
      </c>
      <c r="G23" s="53">
        <f>'HP SODIUM VAPOR'!$G$9</f>
        <v>9800</v>
      </c>
      <c r="H23" s="118"/>
      <c r="I23" s="219">
        <v>0.36</v>
      </c>
      <c r="J23" s="86">
        <f>ROUND(DISTRIBUTION!M24,2)</f>
        <v>12.19</v>
      </c>
      <c r="K23" s="219">
        <v>0.05</v>
      </c>
      <c r="L23" s="223">
        <v>0</v>
      </c>
      <c r="M23" s="223">
        <v>0</v>
      </c>
      <c r="N23" s="223">
        <v>0.27</v>
      </c>
      <c r="O23" s="223">
        <v>0</v>
      </c>
      <c r="P23" s="223">
        <v>0</v>
      </c>
      <c r="Q23" s="105">
        <f>SUM(I23:P23)</f>
        <v>12.87</v>
      </c>
      <c r="R23" s="222">
        <v>0.19719999999999999</v>
      </c>
      <c r="S23" s="222">
        <v>2.06108</v>
      </c>
      <c r="T23" s="227">
        <v>-2.7200000000000002E-3</v>
      </c>
      <c r="U23" s="128">
        <f>ROUND(SUM(Q23,R23,T23,S23),5)</f>
        <v>15.12556</v>
      </c>
      <c r="V23" s="105"/>
      <c r="W23" s="227">
        <v>-2.3800000000000002E-3</v>
      </c>
      <c r="X23" s="66"/>
      <c r="Y23" s="40">
        <f t="shared" si="0"/>
        <v>11</v>
      </c>
      <c r="Z23" s="40"/>
    </row>
    <row r="24" spans="1:26">
      <c r="A24" s="90">
        <f t="shared" si="1"/>
        <v>12</v>
      </c>
      <c r="B24" s="90"/>
      <c r="C24" s="186">
        <f>'HP SODIUM VAPOR'!H39/1000</f>
        <v>9.8000000000000004E-2</v>
      </c>
      <c r="D24" s="99"/>
      <c r="E24" s="99">
        <f>ROUND(C24*$B$8,0)</f>
        <v>34</v>
      </c>
      <c r="F24" s="53">
        <f>'HP SODIUM VAPOR'!$H$8</f>
        <v>98</v>
      </c>
      <c r="G24" s="53">
        <f>'HP SODIUM VAPOR'!$H$9</f>
        <v>14400</v>
      </c>
      <c r="H24" s="118"/>
      <c r="I24" s="219">
        <v>0.36</v>
      </c>
      <c r="J24" s="86">
        <f>ROUND(DISTRIBUTION!M25,2)</f>
        <v>12.74</v>
      </c>
      <c r="K24" s="219">
        <v>0.05</v>
      </c>
      <c r="L24" s="223">
        <v>0</v>
      </c>
      <c r="M24" s="223">
        <v>0</v>
      </c>
      <c r="N24" s="223">
        <v>0.27</v>
      </c>
      <c r="O24" s="223">
        <v>0</v>
      </c>
      <c r="P24" s="223">
        <v>0</v>
      </c>
      <c r="Q24" s="105">
        <f>SUM(I24:P24)</f>
        <v>13.42</v>
      </c>
      <c r="R24" s="222">
        <v>0.19719999999999999</v>
      </c>
      <c r="S24" s="222">
        <v>2.06108</v>
      </c>
      <c r="T24" s="227">
        <v>-2.7200000000000002E-3</v>
      </c>
      <c r="U24" s="128">
        <f>ROUND(SUM(Q24,R24,T24,S24),5)</f>
        <v>15.675560000000001</v>
      </c>
      <c r="V24" s="105"/>
      <c r="W24" s="227">
        <v>-2.3800000000000002E-3</v>
      </c>
      <c r="X24" s="66"/>
      <c r="Y24" s="40">
        <f t="shared" si="0"/>
        <v>12</v>
      </c>
      <c r="Z24" s="40"/>
    </row>
    <row r="25" spans="1:26">
      <c r="A25" s="90">
        <f t="shared" si="1"/>
        <v>13</v>
      </c>
      <c r="B25" s="90"/>
      <c r="C25" s="186">
        <f>'HP SODIUM VAPOR'!I39/1000</f>
        <v>0.17399999999999999</v>
      </c>
      <c r="D25" s="99"/>
      <c r="E25" s="99">
        <f>ROUND(C25*$B$8,0)</f>
        <v>60</v>
      </c>
      <c r="F25" s="53">
        <f>'HP SODIUM VAPOR'!$I$8</f>
        <v>174</v>
      </c>
      <c r="G25" s="53">
        <f>'HP SODIUM VAPOR'!$I$9</f>
        <v>20100</v>
      </c>
      <c r="H25" s="118"/>
      <c r="I25" s="219">
        <v>0.64</v>
      </c>
      <c r="J25" s="86">
        <f>ROUND(DISTRIBUTION!M26,2)</f>
        <v>15.37</v>
      </c>
      <c r="K25" s="219">
        <v>0.09</v>
      </c>
      <c r="L25" s="223">
        <v>0</v>
      </c>
      <c r="M25" s="223">
        <v>0</v>
      </c>
      <c r="N25" s="223">
        <v>0.47</v>
      </c>
      <c r="O25" s="223">
        <v>0</v>
      </c>
      <c r="P25" s="223">
        <v>0</v>
      </c>
      <c r="Q25" s="105">
        <f>SUM(I25:P25)</f>
        <v>16.569999999999997</v>
      </c>
      <c r="R25" s="222">
        <v>0.34799999999999998</v>
      </c>
      <c r="S25" s="222">
        <v>3.6372</v>
      </c>
      <c r="T25" s="227">
        <v>-4.7999999999999996E-3</v>
      </c>
      <c r="U25" s="128">
        <f>ROUND(SUM(Q25,R25,T25,S25),5)</f>
        <v>20.5504</v>
      </c>
      <c r="V25" s="105"/>
      <c r="W25" s="227">
        <v>-4.1999999999999997E-3</v>
      </c>
      <c r="X25" s="66"/>
      <c r="Y25" s="40">
        <f t="shared" si="0"/>
        <v>13</v>
      </c>
      <c r="Z25" s="40"/>
    </row>
    <row r="26" spans="1:26">
      <c r="A26" s="90">
        <f t="shared" si="1"/>
        <v>14</v>
      </c>
      <c r="B26" s="90"/>
      <c r="C26" s="186"/>
      <c r="D26" s="99"/>
      <c r="E26" s="99"/>
      <c r="F26" s="27" t="s">
        <v>173</v>
      </c>
      <c r="H26" s="118"/>
      <c r="I26" s="219"/>
      <c r="J26" s="106"/>
      <c r="K26" s="219"/>
      <c r="L26" s="223"/>
      <c r="M26" s="223"/>
      <c r="N26" s="223"/>
      <c r="O26" s="223"/>
      <c r="P26" s="223"/>
      <c r="Q26" s="105"/>
      <c r="R26" s="222"/>
      <c r="S26" s="222"/>
      <c r="T26" s="227"/>
      <c r="U26" s="128"/>
      <c r="V26" s="105"/>
      <c r="W26" s="227"/>
      <c r="X26" s="66"/>
      <c r="Y26" s="40">
        <f t="shared" si="0"/>
        <v>14</v>
      </c>
      <c r="Z26" s="40"/>
    </row>
    <row r="27" spans="1:26">
      <c r="A27" s="90">
        <f t="shared" si="1"/>
        <v>15</v>
      </c>
      <c r="B27" s="90"/>
      <c r="C27" s="186">
        <f>C19</f>
        <v>3.1E-2</v>
      </c>
      <c r="D27" s="99"/>
      <c r="E27" s="99">
        <f>ROUND(C27*$B$8,0)</f>
        <v>11</v>
      </c>
      <c r="F27" s="53">
        <f>'HP SODIUM VAPOR'!$D$8</f>
        <v>31</v>
      </c>
      <c r="G27" s="53">
        <f>'HP SODIUM VAPOR'!$D$9</f>
        <v>3900</v>
      </c>
      <c r="H27" s="118"/>
      <c r="I27" s="219">
        <v>0.12</v>
      </c>
      <c r="J27" s="86">
        <f>ROUND(DISTRIBUTION!M28,2)</f>
        <v>9.82</v>
      </c>
      <c r="K27" s="219">
        <v>0.02</v>
      </c>
      <c r="L27" s="223">
        <v>0</v>
      </c>
      <c r="M27" s="223">
        <v>0</v>
      </c>
      <c r="N27" s="223">
        <v>0.09</v>
      </c>
      <c r="O27" s="223">
        <v>0</v>
      </c>
      <c r="P27" s="223">
        <v>0</v>
      </c>
      <c r="Q27" s="105">
        <f>SUM(I27:P27)</f>
        <v>10.049999999999999</v>
      </c>
      <c r="R27" s="222">
        <v>6.3799999999999996E-2</v>
      </c>
      <c r="S27" s="222">
        <v>0.66681999999999997</v>
      </c>
      <c r="T27" s="227">
        <v>-8.8000000000000003E-4</v>
      </c>
      <c r="U27" s="128">
        <f>ROUND(SUM(Q27,R27,T27,S27),5)</f>
        <v>10.77974</v>
      </c>
      <c r="V27" s="105"/>
      <c r="W27" s="227">
        <v>-7.6999999999999996E-4</v>
      </c>
      <c r="X27" s="66"/>
      <c r="Y27" s="40">
        <f t="shared" si="0"/>
        <v>15</v>
      </c>
      <c r="Z27" s="40"/>
    </row>
    <row r="28" spans="1:26">
      <c r="A28" s="90">
        <f t="shared" si="1"/>
        <v>16</v>
      </c>
      <c r="B28" s="90"/>
      <c r="C28" s="186">
        <f>C20</f>
        <v>3.9E-2</v>
      </c>
      <c r="D28" s="99"/>
      <c r="E28" s="99">
        <f>ROUND(C28*$B$8,0)</f>
        <v>14</v>
      </c>
      <c r="F28" s="53">
        <f>'HP SODIUM VAPOR'!$E$8</f>
        <v>39</v>
      </c>
      <c r="G28" s="53">
        <f>'HP SODIUM VAPOR'!$E$9</f>
        <v>4900</v>
      </c>
      <c r="H28" s="118"/>
      <c r="I28" s="219">
        <v>0.15</v>
      </c>
      <c r="J28" s="86">
        <f>ROUND(DISTRIBUTION!M29,2)</f>
        <v>10.25</v>
      </c>
      <c r="K28" s="219">
        <v>0.02</v>
      </c>
      <c r="L28" s="223">
        <v>0</v>
      </c>
      <c r="M28" s="223">
        <v>0</v>
      </c>
      <c r="N28" s="223">
        <v>0.11</v>
      </c>
      <c r="O28" s="223">
        <v>0</v>
      </c>
      <c r="P28" s="223">
        <v>0</v>
      </c>
      <c r="Q28" s="105">
        <f>SUM(I28:P28)</f>
        <v>10.53</v>
      </c>
      <c r="R28" s="222">
        <v>8.1199999999999994E-2</v>
      </c>
      <c r="S28" s="222">
        <v>0.84867999999999999</v>
      </c>
      <c r="T28" s="227">
        <v>-1.1199999999999999E-3</v>
      </c>
      <c r="U28" s="128">
        <f>ROUND(SUM(Q28,R28,T28,S28),5)</f>
        <v>11.45876</v>
      </c>
      <c r="V28" s="105"/>
      <c r="W28" s="227">
        <v>-9.7999999999999997E-4</v>
      </c>
      <c r="X28" s="66"/>
      <c r="Y28" s="40">
        <f t="shared" si="0"/>
        <v>16</v>
      </c>
      <c r="Z28" s="40"/>
    </row>
    <row r="29" spans="1:26">
      <c r="A29" s="90">
        <f t="shared" si="1"/>
        <v>17</v>
      </c>
      <c r="B29" s="90"/>
      <c r="C29" s="186">
        <f>C21</f>
        <v>7.0999999999999994E-2</v>
      </c>
      <c r="D29" s="99"/>
      <c r="E29" s="99">
        <f>ROUND(C29*$B$8,0)</f>
        <v>25</v>
      </c>
      <c r="F29" s="53">
        <f>'HP SODIUM VAPOR'!$F$8</f>
        <v>71</v>
      </c>
      <c r="G29" s="53">
        <f>'HP SODIUM VAPOR'!$F$9</f>
        <v>8300</v>
      </c>
      <c r="H29" s="118"/>
      <c r="I29" s="219">
        <v>0.27</v>
      </c>
      <c r="J29" s="86">
        <f>ROUND(DISTRIBUTION!M30,2)</f>
        <v>11.26</v>
      </c>
      <c r="K29" s="219">
        <v>0.04</v>
      </c>
      <c r="L29" s="223">
        <v>0</v>
      </c>
      <c r="M29" s="223">
        <v>0</v>
      </c>
      <c r="N29" s="223">
        <v>0.2</v>
      </c>
      <c r="O29" s="223">
        <v>0</v>
      </c>
      <c r="P29" s="223">
        <v>0</v>
      </c>
      <c r="Q29" s="105">
        <f>SUM(I29:P29)</f>
        <v>11.769999999999998</v>
      </c>
      <c r="R29" s="222">
        <v>0.14499999999999999</v>
      </c>
      <c r="S29" s="222">
        <v>1.5155000000000001</v>
      </c>
      <c r="T29" s="227">
        <v>-2E-3</v>
      </c>
      <c r="U29" s="128">
        <f>ROUND(SUM(Q29,R29,T29,S29),5)</f>
        <v>13.4285</v>
      </c>
      <c r="V29" s="105"/>
      <c r="W29" s="227">
        <v>-1.75E-3</v>
      </c>
      <c r="X29" s="66"/>
      <c r="Y29" s="40">
        <f t="shared" si="0"/>
        <v>17</v>
      </c>
      <c r="Z29" s="40"/>
    </row>
    <row r="30" spans="1:26">
      <c r="A30" s="90">
        <f t="shared" si="1"/>
        <v>18</v>
      </c>
      <c r="B30" s="90"/>
      <c r="C30" s="186"/>
      <c r="D30" s="99"/>
      <c r="E30" s="99"/>
      <c r="F30" s="27" t="s">
        <v>174</v>
      </c>
      <c r="H30" s="118"/>
      <c r="I30" s="219"/>
      <c r="J30" s="106"/>
      <c r="K30" s="219"/>
      <c r="L30" s="223"/>
      <c r="M30" s="223"/>
      <c r="N30" s="223"/>
      <c r="O30" s="223"/>
      <c r="P30" s="223"/>
      <c r="Q30" s="105"/>
      <c r="R30" s="222"/>
      <c r="S30" s="222"/>
      <c r="T30" s="227"/>
      <c r="U30" s="128"/>
      <c r="V30" s="105"/>
      <c r="W30" s="227"/>
      <c r="X30" s="66"/>
      <c r="Y30" s="40">
        <f t="shared" si="0"/>
        <v>18</v>
      </c>
      <c r="Z30" s="40"/>
    </row>
    <row r="31" spans="1:26">
      <c r="A31" s="90">
        <f t="shared" si="1"/>
        <v>19</v>
      </c>
      <c r="B31" s="90"/>
      <c r="C31" s="186">
        <f>C23</f>
        <v>9.7000000000000003E-2</v>
      </c>
      <c r="D31" s="99"/>
      <c r="E31" s="99">
        <f>ROUND(C31*$B$8,0)</f>
        <v>34</v>
      </c>
      <c r="F31" s="53">
        <f>'HP SODIUM VAPOR'!$G$8</f>
        <v>97</v>
      </c>
      <c r="G31" s="53">
        <f>'HP SODIUM VAPOR'!$G$9</f>
        <v>9800</v>
      </c>
      <c r="H31" s="118"/>
      <c r="I31" s="219">
        <v>0.36</v>
      </c>
      <c r="J31" s="86">
        <f>ROUND(DISTRIBUTION!M32,2)</f>
        <v>12.36</v>
      </c>
      <c r="K31" s="219">
        <v>0.05</v>
      </c>
      <c r="L31" s="223">
        <v>0</v>
      </c>
      <c r="M31" s="223">
        <v>0</v>
      </c>
      <c r="N31" s="223">
        <v>0.27</v>
      </c>
      <c r="O31" s="223">
        <v>0</v>
      </c>
      <c r="P31" s="223">
        <v>0</v>
      </c>
      <c r="Q31" s="105">
        <f>SUM(I31:P31)</f>
        <v>13.04</v>
      </c>
      <c r="R31" s="222">
        <v>0.19719999999999999</v>
      </c>
      <c r="S31" s="222">
        <v>2.06108</v>
      </c>
      <c r="T31" s="227">
        <v>-2.7200000000000002E-3</v>
      </c>
      <c r="U31" s="128">
        <f>ROUND(SUM(Q31,R31,T31,S31),5)</f>
        <v>15.29556</v>
      </c>
      <c r="V31" s="105"/>
      <c r="W31" s="227">
        <v>-2.3800000000000002E-3</v>
      </c>
      <c r="X31" s="66"/>
      <c r="Y31" s="40">
        <f t="shared" si="0"/>
        <v>19</v>
      </c>
      <c r="Z31" s="40"/>
    </row>
    <row r="32" spans="1:26">
      <c r="A32" s="90">
        <f t="shared" si="1"/>
        <v>20</v>
      </c>
      <c r="B32" s="90"/>
      <c r="C32" s="186">
        <f>C24</f>
        <v>9.8000000000000004E-2</v>
      </c>
      <c r="D32" s="99"/>
      <c r="E32" s="99">
        <f>ROUND(C32*$B$8,0)</f>
        <v>34</v>
      </c>
      <c r="F32" s="53">
        <f>'HP SODIUM VAPOR'!$H$8</f>
        <v>98</v>
      </c>
      <c r="G32" s="53">
        <f>'HP SODIUM VAPOR'!$H$9</f>
        <v>14400</v>
      </c>
      <c r="H32" s="118"/>
      <c r="I32" s="219">
        <v>0.36</v>
      </c>
      <c r="J32" s="86">
        <f>ROUND(DISTRIBUTION!M33,2)</f>
        <v>12.93</v>
      </c>
      <c r="K32" s="219">
        <v>0.05</v>
      </c>
      <c r="L32" s="223">
        <v>0</v>
      </c>
      <c r="M32" s="223">
        <v>0</v>
      </c>
      <c r="N32" s="223">
        <v>0.27</v>
      </c>
      <c r="O32" s="223">
        <v>0</v>
      </c>
      <c r="P32" s="223">
        <v>0</v>
      </c>
      <c r="Q32" s="105">
        <f>SUM(I32:P32)</f>
        <v>13.61</v>
      </c>
      <c r="R32" s="222">
        <v>0.19719999999999999</v>
      </c>
      <c r="S32" s="222">
        <v>2.06108</v>
      </c>
      <c r="T32" s="227">
        <v>-2.7200000000000002E-3</v>
      </c>
      <c r="U32" s="128">
        <f>ROUND(SUM(Q32,R32,T32,S32),5)</f>
        <v>15.86556</v>
      </c>
      <c r="V32" s="105"/>
      <c r="W32" s="227">
        <v>-2.3800000000000002E-3</v>
      </c>
      <c r="X32" s="66"/>
      <c r="Y32" s="40">
        <f t="shared" si="0"/>
        <v>20</v>
      </c>
      <c r="Z32" s="40"/>
    </row>
    <row r="33" spans="1:26">
      <c r="A33" s="90">
        <f t="shared" si="1"/>
        <v>21</v>
      </c>
      <c r="B33" s="90"/>
      <c r="C33" s="186">
        <f>C25</f>
        <v>0.17399999999999999</v>
      </c>
      <c r="D33" s="99"/>
      <c r="E33" s="99">
        <f>ROUND(C33*$B$8,0)</f>
        <v>60</v>
      </c>
      <c r="F33" s="53">
        <f>'HP SODIUM VAPOR'!$I$8</f>
        <v>174</v>
      </c>
      <c r="G33" s="53">
        <f>'HP SODIUM VAPOR'!$I$9</f>
        <v>20100</v>
      </c>
      <c r="H33" s="118"/>
      <c r="I33" s="219">
        <v>0.64</v>
      </c>
      <c r="J33" s="86">
        <f>ROUND(DISTRIBUTION!M34,2)</f>
        <v>15.48</v>
      </c>
      <c r="K33" s="219">
        <v>0.09</v>
      </c>
      <c r="L33" s="223">
        <v>0</v>
      </c>
      <c r="M33" s="223">
        <v>0</v>
      </c>
      <c r="N33" s="223">
        <v>0.47</v>
      </c>
      <c r="O33" s="223">
        <v>0</v>
      </c>
      <c r="P33" s="223">
        <v>0</v>
      </c>
      <c r="Q33" s="105">
        <f>SUM(I33:P33)</f>
        <v>16.68</v>
      </c>
      <c r="R33" s="222">
        <v>0.34799999999999998</v>
      </c>
      <c r="S33" s="222">
        <v>3.6372</v>
      </c>
      <c r="T33" s="227">
        <v>-4.7999999999999996E-3</v>
      </c>
      <c r="U33" s="128">
        <f>ROUND(SUM(Q33,R33,T33,S33),5)</f>
        <v>20.660399999999999</v>
      </c>
      <c r="V33" s="105"/>
      <c r="W33" s="227">
        <v>-4.1999999999999997E-3</v>
      </c>
      <c r="X33" s="66"/>
      <c r="Y33" s="40">
        <f t="shared" si="0"/>
        <v>21</v>
      </c>
      <c r="Z33" s="40"/>
    </row>
    <row r="34" spans="1:26">
      <c r="A34" s="90">
        <f t="shared" si="1"/>
        <v>22</v>
      </c>
      <c r="B34" s="90"/>
      <c r="C34" s="186"/>
      <c r="D34" s="99"/>
      <c r="E34" s="99"/>
      <c r="F34" s="27" t="s">
        <v>175</v>
      </c>
      <c r="H34" s="118"/>
      <c r="I34" s="219"/>
      <c r="J34" s="106"/>
      <c r="K34" s="219"/>
      <c r="L34" s="223"/>
      <c r="M34" s="223"/>
      <c r="N34" s="223"/>
      <c r="O34" s="223"/>
      <c r="P34" s="223"/>
      <c r="Q34" s="105"/>
      <c r="R34" s="222"/>
      <c r="S34" s="222"/>
      <c r="T34" s="227"/>
      <c r="U34" s="128"/>
      <c r="V34" s="105"/>
      <c r="W34" s="227"/>
      <c r="X34" s="66"/>
      <c r="Y34" s="40">
        <f t="shared" si="0"/>
        <v>22</v>
      </c>
      <c r="Z34" s="40"/>
    </row>
    <row r="35" spans="1:26">
      <c r="A35" s="90">
        <f t="shared" si="1"/>
        <v>23</v>
      </c>
      <c r="B35" s="90"/>
      <c r="C35" s="186">
        <f>C19</f>
        <v>3.1E-2</v>
      </c>
      <c r="D35" s="99"/>
      <c r="E35" s="99">
        <f>ROUND(C35*$B$8,0)</f>
        <v>11</v>
      </c>
      <c r="F35" s="53">
        <f>'HP SODIUM VAPOR'!$D$8</f>
        <v>31</v>
      </c>
      <c r="G35" s="53">
        <f>'HP SODIUM VAPOR'!$D$9</f>
        <v>3900</v>
      </c>
      <c r="H35" s="118"/>
      <c r="I35" s="219">
        <v>0.12</v>
      </c>
      <c r="J35" s="86">
        <f>ROUND(DISTRIBUTION!M36,2)</f>
        <v>5.5</v>
      </c>
      <c r="K35" s="219">
        <v>0.02</v>
      </c>
      <c r="L35" s="223">
        <v>0</v>
      </c>
      <c r="M35" s="223">
        <v>0</v>
      </c>
      <c r="N35" s="223">
        <v>0.09</v>
      </c>
      <c r="O35" s="223">
        <v>0</v>
      </c>
      <c r="P35" s="223">
        <v>0</v>
      </c>
      <c r="Q35" s="105">
        <f>SUM(I35:P35)</f>
        <v>5.7299999999999995</v>
      </c>
      <c r="R35" s="222">
        <v>6.3799999999999996E-2</v>
      </c>
      <c r="S35" s="222">
        <v>0.66681999999999997</v>
      </c>
      <c r="T35" s="227">
        <v>-8.8000000000000003E-4</v>
      </c>
      <c r="U35" s="128">
        <f>ROUND(SUM(Q35,R35,T35,S35),5)</f>
        <v>6.45974</v>
      </c>
      <c r="V35" s="105"/>
      <c r="W35" s="227">
        <v>-7.6999999999999996E-4</v>
      </c>
      <c r="X35" s="66"/>
      <c r="Y35" s="40">
        <f t="shared" si="0"/>
        <v>23</v>
      </c>
      <c r="Z35" s="40"/>
    </row>
    <row r="36" spans="1:26">
      <c r="A36" s="90">
        <f t="shared" si="1"/>
        <v>24</v>
      </c>
      <c r="B36" s="90"/>
      <c r="C36" s="186">
        <f>C20</f>
        <v>3.9E-2</v>
      </c>
      <c r="D36" s="99"/>
      <c r="E36" s="99">
        <f>ROUND(C36*$B$8,0)</f>
        <v>14</v>
      </c>
      <c r="F36" s="53">
        <f>'HP SODIUM VAPOR'!$E$8</f>
        <v>39</v>
      </c>
      <c r="G36" s="53">
        <f>'HP SODIUM VAPOR'!$E$9</f>
        <v>4900</v>
      </c>
      <c r="H36" s="118"/>
      <c r="I36" s="219">
        <v>0.15</v>
      </c>
      <c r="J36" s="86">
        <f>ROUND(DISTRIBUTION!M37,2)</f>
        <v>5.86</v>
      </c>
      <c r="K36" s="219">
        <v>0.02</v>
      </c>
      <c r="L36" s="223">
        <v>0</v>
      </c>
      <c r="M36" s="223">
        <v>0</v>
      </c>
      <c r="N36" s="223">
        <v>0.11</v>
      </c>
      <c r="O36" s="223">
        <v>0</v>
      </c>
      <c r="P36" s="223">
        <v>0</v>
      </c>
      <c r="Q36" s="105">
        <f>SUM(I36:P36)</f>
        <v>6.1400000000000006</v>
      </c>
      <c r="R36" s="222">
        <v>8.1199999999999994E-2</v>
      </c>
      <c r="S36" s="222">
        <v>0.84867999999999999</v>
      </c>
      <c r="T36" s="227">
        <v>-1.1199999999999999E-3</v>
      </c>
      <c r="U36" s="128">
        <f>ROUND(SUM(Q36,R36,T36,S36),5)</f>
        <v>7.0687600000000002</v>
      </c>
      <c r="V36" s="105"/>
      <c r="W36" s="227">
        <v>-9.7999999999999997E-4</v>
      </c>
      <c r="X36" s="66"/>
      <c r="Y36" s="40">
        <f t="shared" si="0"/>
        <v>24</v>
      </c>
      <c r="Z36" s="40"/>
    </row>
    <row r="37" spans="1:26">
      <c r="A37" s="90">
        <f t="shared" si="1"/>
        <v>25</v>
      </c>
      <c r="B37" s="90"/>
      <c r="C37" s="186">
        <f>C21</f>
        <v>7.0999999999999994E-2</v>
      </c>
      <c r="D37" s="99"/>
      <c r="E37" s="99">
        <f>ROUND(C37*$B$8,0)</f>
        <v>25</v>
      </c>
      <c r="F37" s="53">
        <f>'HP SODIUM VAPOR'!$F$8</f>
        <v>71</v>
      </c>
      <c r="G37" s="53">
        <f>'HP SODIUM VAPOR'!$F$9</f>
        <v>8300</v>
      </c>
      <c r="H37" s="118"/>
      <c r="I37" s="219">
        <v>0.27</v>
      </c>
      <c r="J37" s="86">
        <f>ROUND(DISTRIBUTION!M38,2)</f>
        <v>6.72</v>
      </c>
      <c r="K37" s="219">
        <v>0.04</v>
      </c>
      <c r="L37" s="223">
        <v>0</v>
      </c>
      <c r="M37" s="223">
        <v>0</v>
      </c>
      <c r="N37" s="223">
        <v>0.2</v>
      </c>
      <c r="O37" s="223">
        <v>0</v>
      </c>
      <c r="P37" s="223">
        <v>0</v>
      </c>
      <c r="Q37" s="105">
        <f>SUM(I37:P37)</f>
        <v>7.23</v>
      </c>
      <c r="R37" s="222">
        <v>0.14499999999999999</v>
      </c>
      <c r="S37" s="222">
        <v>1.5155000000000001</v>
      </c>
      <c r="T37" s="227">
        <v>-2E-3</v>
      </c>
      <c r="U37" s="128">
        <f>ROUND(SUM(Q37,R37,T37,S37),5)</f>
        <v>8.8885000000000005</v>
      </c>
      <c r="V37" s="105"/>
      <c r="W37" s="227">
        <v>-1.75E-3</v>
      </c>
      <c r="X37" s="66"/>
      <c r="Y37" s="40">
        <f t="shared" si="0"/>
        <v>25</v>
      </c>
      <c r="Z37" s="40"/>
    </row>
    <row r="38" spans="1:26">
      <c r="A38" s="90">
        <f t="shared" si="1"/>
        <v>26</v>
      </c>
      <c r="B38" s="90"/>
      <c r="C38" s="186"/>
      <c r="D38" s="99"/>
      <c r="E38" s="99"/>
      <c r="F38" s="27" t="s">
        <v>176</v>
      </c>
      <c r="H38" s="118"/>
      <c r="I38" s="219"/>
      <c r="J38" s="106"/>
      <c r="K38" s="219"/>
      <c r="L38" s="223"/>
      <c r="M38" s="223"/>
      <c r="N38" s="223"/>
      <c r="O38" s="223"/>
      <c r="P38" s="223"/>
      <c r="Q38" s="105"/>
      <c r="R38" s="222"/>
      <c r="S38" s="222"/>
      <c r="T38" s="227"/>
      <c r="U38" s="128"/>
      <c r="V38" s="105"/>
      <c r="W38" s="227"/>
      <c r="X38" s="66"/>
      <c r="Y38" s="40">
        <f t="shared" si="0"/>
        <v>26</v>
      </c>
      <c r="Z38" s="40"/>
    </row>
    <row r="39" spans="1:26">
      <c r="A39" s="90">
        <f t="shared" si="1"/>
        <v>27</v>
      </c>
      <c r="B39" s="90"/>
      <c r="C39" s="186">
        <f>C23</f>
        <v>9.7000000000000003E-2</v>
      </c>
      <c r="D39" s="99"/>
      <c r="E39" s="99">
        <f>ROUND(C39*$B$8,0)</f>
        <v>34</v>
      </c>
      <c r="F39" s="53">
        <f>'HP SODIUM VAPOR'!$G$8</f>
        <v>97</v>
      </c>
      <c r="G39" s="53">
        <f>'HP SODIUM VAPOR'!$G$9</f>
        <v>9800</v>
      </c>
      <c r="H39" s="118"/>
      <c r="I39" s="219">
        <v>0.36</v>
      </c>
      <c r="J39" s="86">
        <f>ROUND(DISTRIBUTION!M40,2)</f>
        <v>7.98</v>
      </c>
      <c r="K39" s="219">
        <v>0.05</v>
      </c>
      <c r="L39" s="223">
        <v>0</v>
      </c>
      <c r="M39" s="223">
        <v>0</v>
      </c>
      <c r="N39" s="223">
        <v>0.27</v>
      </c>
      <c r="O39" s="223">
        <v>0</v>
      </c>
      <c r="P39" s="223">
        <v>0</v>
      </c>
      <c r="Q39" s="105">
        <f>SUM(I39:P39)</f>
        <v>8.66</v>
      </c>
      <c r="R39" s="222">
        <v>0.19719999999999999</v>
      </c>
      <c r="S39" s="222">
        <v>2.06108</v>
      </c>
      <c r="T39" s="227">
        <v>-2.7200000000000002E-3</v>
      </c>
      <c r="U39" s="128">
        <f>ROUND(SUM(Q39,R39,T39,S39),5)</f>
        <v>10.915559999999999</v>
      </c>
      <c r="V39" s="105"/>
      <c r="W39" s="227">
        <v>-2.3800000000000002E-3</v>
      </c>
      <c r="X39" s="66"/>
      <c r="Y39" s="40">
        <f t="shared" si="0"/>
        <v>27</v>
      </c>
      <c r="Z39" s="40"/>
    </row>
    <row r="40" spans="1:26">
      <c r="A40" s="90">
        <f t="shared" si="1"/>
        <v>28</v>
      </c>
      <c r="B40" s="90"/>
      <c r="C40" s="186">
        <f>C24</f>
        <v>9.8000000000000004E-2</v>
      </c>
      <c r="D40" s="99"/>
      <c r="E40" s="99">
        <f>ROUND(C40*$B$8,0)</f>
        <v>34</v>
      </c>
      <c r="F40" s="53">
        <f>'HP SODIUM VAPOR'!$H$8</f>
        <v>98</v>
      </c>
      <c r="G40" s="53">
        <f>'HP SODIUM VAPOR'!$H$9</f>
        <v>14400</v>
      </c>
      <c r="H40" s="118"/>
      <c r="I40" s="219">
        <v>0.36</v>
      </c>
      <c r="J40" s="86">
        <f>ROUND(DISTRIBUTION!M41,2)</f>
        <v>8.58</v>
      </c>
      <c r="K40" s="219">
        <v>0.05</v>
      </c>
      <c r="L40" s="223">
        <v>0</v>
      </c>
      <c r="M40" s="223">
        <v>0</v>
      </c>
      <c r="N40" s="223">
        <v>0.27</v>
      </c>
      <c r="O40" s="223">
        <v>0</v>
      </c>
      <c r="P40" s="223">
        <v>0</v>
      </c>
      <c r="Q40" s="105">
        <f>SUM(I40:P40)</f>
        <v>9.26</v>
      </c>
      <c r="R40" s="222">
        <v>0.19719999999999999</v>
      </c>
      <c r="S40" s="222">
        <v>2.06108</v>
      </c>
      <c r="T40" s="227">
        <v>-2.7200000000000002E-3</v>
      </c>
      <c r="U40" s="128">
        <f>ROUND(SUM(Q40,R40,T40,S40),5)</f>
        <v>11.515560000000001</v>
      </c>
      <c r="V40" s="105"/>
      <c r="W40" s="227">
        <v>-2.3800000000000002E-3</v>
      </c>
      <c r="X40" s="66"/>
      <c r="Y40" s="40">
        <f t="shared" si="0"/>
        <v>28</v>
      </c>
      <c r="Z40" s="40"/>
    </row>
    <row r="41" spans="1:26">
      <c r="A41" s="90">
        <f t="shared" si="1"/>
        <v>29</v>
      </c>
      <c r="B41" s="90"/>
      <c r="C41" s="186">
        <f>C25</f>
        <v>0.17399999999999999</v>
      </c>
      <c r="D41" s="99"/>
      <c r="E41" s="99">
        <f>ROUND(C41*$B$8,0)</f>
        <v>60</v>
      </c>
      <c r="F41" s="53">
        <f>'HP SODIUM VAPOR'!$I$8</f>
        <v>174</v>
      </c>
      <c r="G41" s="53">
        <f>'HP SODIUM VAPOR'!$I$9</f>
        <v>20100</v>
      </c>
      <c r="H41" s="118"/>
      <c r="I41" s="219">
        <v>0.64</v>
      </c>
      <c r="J41" s="86">
        <f>ROUND(DISTRIBUTION!M42,2)</f>
        <v>10.4</v>
      </c>
      <c r="K41" s="219">
        <v>0.09</v>
      </c>
      <c r="L41" s="223">
        <v>0</v>
      </c>
      <c r="M41" s="223">
        <v>0</v>
      </c>
      <c r="N41" s="223">
        <v>0.47</v>
      </c>
      <c r="O41" s="223">
        <v>0</v>
      </c>
      <c r="P41" s="223">
        <v>0</v>
      </c>
      <c r="Q41" s="105">
        <f>SUM(I41:P41)</f>
        <v>11.600000000000001</v>
      </c>
      <c r="R41" s="222">
        <v>0.34799999999999998</v>
      </c>
      <c r="S41" s="222">
        <v>3.6372</v>
      </c>
      <c r="T41" s="227">
        <v>-4.7999999999999996E-3</v>
      </c>
      <c r="U41" s="128">
        <f>ROUND(SUM(Q41,R41,T41,S41),5)</f>
        <v>15.580399999999999</v>
      </c>
      <c r="V41" s="105"/>
      <c r="W41" s="227">
        <v>-4.1999999999999997E-3</v>
      </c>
      <c r="X41" s="66"/>
      <c r="Y41" s="40">
        <f t="shared" si="0"/>
        <v>29</v>
      </c>
      <c r="Z41" s="40"/>
    </row>
    <row r="42" spans="1:26">
      <c r="A42" s="90">
        <f t="shared" si="1"/>
        <v>30</v>
      </c>
      <c r="B42" s="90"/>
      <c r="C42" s="186"/>
      <c r="D42" s="99"/>
      <c r="E42" s="99"/>
      <c r="F42" s="27" t="s">
        <v>177</v>
      </c>
      <c r="H42" s="118"/>
      <c r="I42" s="219"/>
      <c r="J42" s="106"/>
      <c r="K42" s="219"/>
      <c r="L42" s="223"/>
      <c r="M42" s="223"/>
      <c r="N42" s="223"/>
      <c r="O42" s="223"/>
      <c r="P42" s="223"/>
      <c r="Q42" s="105"/>
      <c r="R42" s="222"/>
      <c r="S42" s="222"/>
      <c r="T42" s="227"/>
      <c r="U42" s="128"/>
      <c r="V42" s="105"/>
      <c r="W42" s="227"/>
      <c r="X42" s="66"/>
      <c r="Y42" s="40">
        <f t="shared" si="0"/>
        <v>30</v>
      </c>
      <c r="Z42" s="40"/>
    </row>
    <row r="43" spans="1:26">
      <c r="A43" s="90">
        <f t="shared" si="1"/>
        <v>31</v>
      </c>
      <c r="B43" s="90"/>
      <c r="C43" s="186">
        <f>C19</f>
        <v>3.1E-2</v>
      </c>
      <c r="D43" s="99"/>
      <c r="E43" s="99">
        <f>ROUND(C43*$B$8,0)</f>
        <v>11</v>
      </c>
      <c r="F43" s="53">
        <f>'HP SODIUM VAPOR'!$D$8</f>
        <v>31</v>
      </c>
      <c r="G43" s="53">
        <f>'HP SODIUM VAPOR'!$D$9</f>
        <v>3900</v>
      </c>
      <c r="H43" s="118"/>
      <c r="I43" s="219">
        <v>0.12</v>
      </c>
      <c r="J43" s="86">
        <f>ROUND(DISTRIBUTION!M44,2)</f>
        <v>13.62</v>
      </c>
      <c r="K43" s="219">
        <v>0.02</v>
      </c>
      <c r="L43" s="223">
        <v>0</v>
      </c>
      <c r="M43" s="223">
        <v>0</v>
      </c>
      <c r="N43" s="223">
        <v>0.09</v>
      </c>
      <c r="O43" s="223">
        <v>0</v>
      </c>
      <c r="P43" s="223">
        <v>0</v>
      </c>
      <c r="Q43" s="105">
        <f>SUM(I43:P43)</f>
        <v>13.849999999999998</v>
      </c>
      <c r="R43" s="222">
        <v>6.3799999999999996E-2</v>
      </c>
      <c r="S43" s="222">
        <v>0.66681999999999997</v>
      </c>
      <c r="T43" s="227">
        <v>-8.8000000000000003E-4</v>
      </c>
      <c r="U43" s="128">
        <f>ROUND(SUM(Q43,R43,T43,S43),5)</f>
        <v>14.579739999999999</v>
      </c>
      <c r="V43" s="105"/>
      <c r="W43" s="227">
        <v>-7.6999999999999996E-4</v>
      </c>
      <c r="X43" s="66"/>
      <c r="Y43" s="40">
        <f t="shared" si="0"/>
        <v>31</v>
      </c>
      <c r="Z43" s="40"/>
    </row>
    <row r="44" spans="1:26">
      <c r="A44" s="90">
        <f t="shared" si="1"/>
        <v>32</v>
      </c>
      <c r="B44" s="90"/>
      <c r="C44" s="186">
        <f>C20</f>
        <v>3.9E-2</v>
      </c>
      <c r="D44" s="99"/>
      <c r="E44" s="99">
        <f>ROUND(C44*$B$8,0)</f>
        <v>14</v>
      </c>
      <c r="F44" s="53">
        <f>'HP SODIUM VAPOR'!$E$8</f>
        <v>39</v>
      </c>
      <c r="G44" s="53">
        <f>'HP SODIUM VAPOR'!$E$9</f>
        <v>4900</v>
      </c>
      <c r="H44" s="118"/>
      <c r="I44" s="219">
        <v>0.15</v>
      </c>
      <c r="J44" s="86">
        <f>ROUND(DISTRIBUTION!M45,2)</f>
        <v>13.93</v>
      </c>
      <c r="K44" s="219">
        <v>0.02</v>
      </c>
      <c r="L44" s="223">
        <v>0</v>
      </c>
      <c r="M44" s="223">
        <v>0</v>
      </c>
      <c r="N44" s="223">
        <v>0.11</v>
      </c>
      <c r="O44" s="223">
        <v>0</v>
      </c>
      <c r="P44" s="223">
        <v>0</v>
      </c>
      <c r="Q44" s="105">
        <f>SUM(I44:P44)</f>
        <v>14.209999999999999</v>
      </c>
      <c r="R44" s="222">
        <v>8.1199999999999994E-2</v>
      </c>
      <c r="S44" s="222">
        <v>0.84867999999999999</v>
      </c>
      <c r="T44" s="227">
        <v>-1.1199999999999999E-3</v>
      </c>
      <c r="U44" s="128">
        <f>ROUND(SUM(Q44,R44,T44,S44),5)</f>
        <v>15.13876</v>
      </c>
      <c r="V44" s="105"/>
      <c r="W44" s="227">
        <v>-9.7999999999999997E-4</v>
      </c>
      <c r="X44" s="66"/>
      <c r="Y44" s="40">
        <f t="shared" si="0"/>
        <v>32</v>
      </c>
      <c r="Z44" s="40"/>
    </row>
    <row r="45" spans="1:26">
      <c r="A45" s="90">
        <f t="shared" si="1"/>
        <v>33</v>
      </c>
      <c r="B45" s="90"/>
      <c r="C45" s="186">
        <f>C21</f>
        <v>7.0999999999999994E-2</v>
      </c>
      <c r="D45" s="99"/>
      <c r="E45" s="99">
        <f>ROUND(C45*$B$8,0)</f>
        <v>25</v>
      </c>
      <c r="F45" s="53">
        <f>'HP SODIUM VAPOR'!$F$8</f>
        <v>71</v>
      </c>
      <c r="G45" s="53">
        <f>'HP SODIUM VAPOR'!$F$9</f>
        <v>8300</v>
      </c>
      <c r="H45" s="118"/>
      <c r="I45" s="219">
        <v>0.27</v>
      </c>
      <c r="J45" s="86">
        <f>ROUND(DISTRIBUTION!M46,2)</f>
        <v>14.96</v>
      </c>
      <c r="K45" s="219">
        <v>0.04</v>
      </c>
      <c r="L45" s="223">
        <v>0</v>
      </c>
      <c r="M45" s="223">
        <v>0</v>
      </c>
      <c r="N45" s="223">
        <v>0.2</v>
      </c>
      <c r="O45" s="223">
        <v>0</v>
      </c>
      <c r="P45" s="223">
        <v>0</v>
      </c>
      <c r="Q45" s="105">
        <f>SUM(I45:P45)</f>
        <v>15.469999999999999</v>
      </c>
      <c r="R45" s="222">
        <v>0.14499999999999999</v>
      </c>
      <c r="S45" s="222">
        <v>1.5155000000000001</v>
      </c>
      <c r="T45" s="227">
        <v>-2E-3</v>
      </c>
      <c r="U45" s="128">
        <f>ROUND(SUM(Q45,R45,T45,S45),5)</f>
        <v>17.128499999999999</v>
      </c>
      <c r="V45" s="105"/>
      <c r="W45" s="227">
        <v>-1.75E-3</v>
      </c>
      <c r="X45" s="66"/>
      <c r="Y45" s="40">
        <f t="shared" si="0"/>
        <v>33</v>
      </c>
      <c r="Z45" s="40"/>
    </row>
    <row r="46" spans="1:26">
      <c r="A46" s="90">
        <f t="shared" si="1"/>
        <v>34</v>
      </c>
      <c r="B46" s="90"/>
      <c r="C46" s="186"/>
      <c r="D46" s="99"/>
      <c r="E46" s="99"/>
      <c r="F46" s="27" t="s">
        <v>178</v>
      </c>
      <c r="H46" s="118"/>
      <c r="I46" s="219"/>
      <c r="J46" s="106"/>
      <c r="K46" s="219"/>
      <c r="L46" s="223"/>
      <c r="M46" s="223"/>
      <c r="N46" s="223"/>
      <c r="O46" s="223"/>
      <c r="P46" s="223"/>
      <c r="Q46" s="105"/>
      <c r="R46" s="222"/>
      <c r="S46" s="222"/>
      <c r="T46" s="227"/>
      <c r="U46" s="128"/>
      <c r="V46" s="105"/>
      <c r="W46" s="227"/>
      <c r="X46" s="66"/>
      <c r="Y46" s="40">
        <f t="shared" si="0"/>
        <v>34</v>
      </c>
      <c r="Z46" s="40"/>
    </row>
    <row r="47" spans="1:26">
      <c r="A47" s="90">
        <f t="shared" si="1"/>
        <v>35</v>
      </c>
      <c r="B47" s="90"/>
      <c r="C47" s="186">
        <f>C23</f>
        <v>9.7000000000000003E-2</v>
      </c>
      <c r="D47" s="99"/>
      <c r="E47" s="99">
        <f>ROUND(C47*$B$8,0)</f>
        <v>34</v>
      </c>
      <c r="F47" s="53">
        <f>'HP SODIUM VAPOR'!$G$8</f>
        <v>97</v>
      </c>
      <c r="G47" s="53">
        <f>'HP SODIUM VAPOR'!$G$9</f>
        <v>9800</v>
      </c>
      <c r="H47" s="118"/>
      <c r="I47" s="219">
        <v>0.36</v>
      </c>
      <c r="J47" s="86">
        <f>ROUND(DISTRIBUTION!M48,2)</f>
        <v>16.93</v>
      </c>
      <c r="K47" s="219">
        <v>0.05</v>
      </c>
      <c r="L47" s="223">
        <v>0</v>
      </c>
      <c r="M47" s="223">
        <v>0</v>
      </c>
      <c r="N47" s="223">
        <v>0.27</v>
      </c>
      <c r="O47" s="223">
        <v>0</v>
      </c>
      <c r="P47" s="223">
        <v>0</v>
      </c>
      <c r="Q47" s="105">
        <f>SUM(I47:P47)</f>
        <v>17.61</v>
      </c>
      <c r="R47" s="222">
        <v>0.19719999999999999</v>
      </c>
      <c r="S47" s="222">
        <v>2.06108</v>
      </c>
      <c r="T47" s="227">
        <v>-2.7200000000000002E-3</v>
      </c>
      <c r="U47" s="128">
        <f>ROUND(SUM(Q47,R47,T47,S47),5)</f>
        <v>19.865559999999999</v>
      </c>
      <c r="V47" s="105"/>
      <c r="W47" s="227">
        <v>-2.3800000000000002E-3</v>
      </c>
      <c r="X47" s="66"/>
      <c r="Y47" s="40">
        <f t="shared" si="0"/>
        <v>35</v>
      </c>
      <c r="Z47" s="40"/>
    </row>
    <row r="48" spans="1:26">
      <c r="A48" s="90">
        <f t="shared" si="1"/>
        <v>36</v>
      </c>
      <c r="B48" s="90"/>
      <c r="C48" s="186">
        <f>C24</f>
        <v>9.8000000000000004E-2</v>
      </c>
      <c r="D48" s="99"/>
      <c r="E48" s="99">
        <f>ROUND(C48*$B$8,0)</f>
        <v>34</v>
      </c>
      <c r="F48" s="53">
        <f>'HP SODIUM VAPOR'!$H$8</f>
        <v>98</v>
      </c>
      <c r="G48" s="53">
        <f>'HP SODIUM VAPOR'!$H$9</f>
        <v>14400</v>
      </c>
      <c r="H48" s="118"/>
      <c r="I48" s="219">
        <v>0.36</v>
      </c>
      <c r="J48" s="86">
        <f>ROUND(DISTRIBUTION!M49,2)</f>
        <v>17.05</v>
      </c>
      <c r="K48" s="219">
        <v>0.05</v>
      </c>
      <c r="L48" s="223">
        <v>0</v>
      </c>
      <c r="M48" s="223">
        <v>0</v>
      </c>
      <c r="N48" s="223">
        <v>0.27</v>
      </c>
      <c r="O48" s="223">
        <v>0</v>
      </c>
      <c r="P48" s="223">
        <v>0</v>
      </c>
      <c r="Q48" s="105">
        <f>SUM(I48:P48)</f>
        <v>17.73</v>
      </c>
      <c r="R48" s="222">
        <v>0.19719999999999999</v>
      </c>
      <c r="S48" s="222">
        <v>2.06108</v>
      </c>
      <c r="T48" s="227">
        <v>-2.7200000000000002E-3</v>
      </c>
      <c r="U48" s="128">
        <f>ROUND(SUM(Q48,R48,T48,S48),5)</f>
        <v>19.98556</v>
      </c>
      <c r="V48" s="105"/>
      <c r="W48" s="227">
        <v>-2.3800000000000002E-3</v>
      </c>
      <c r="X48" s="66"/>
      <c r="Y48" s="40">
        <f t="shared" si="0"/>
        <v>36</v>
      </c>
      <c r="Z48" s="40"/>
    </row>
    <row r="49" spans="1:26">
      <c r="A49" s="90">
        <f t="shared" si="1"/>
        <v>37</v>
      </c>
      <c r="B49" s="90"/>
      <c r="C49" s="186">
        <f>C25</f>
        <v>0.17399999999999999</v>
      </c>
      <c r="D49" s="99"/>
      <c r="E49" s="99">
        <f>ROUND(C49*$B$8,0)</f>
        <v>60</v>
      </c>
      <c r="F49" s="53">
        <f>'HP SODIUM VAPOR'!$I$8</f>
        <v>174</v>
      </c>
      <c r="G49" s="53">
        <f>'HP SODIUM VAPOR'!$I$9</f>
        <v>20100</v>
      </c>
      <c r="H49" s="118"/>
      <c r="I49" s="219">
        <v>0.64</v>
      </c>
      <c r="J49" s="86">
        <f>ROUND(DISTRIBUTION!M50,2)</f>
        <v>21.19</v>
      </c>
      <c r="K49" s="219">
        <v>0.09</v>
      </c>
      <c r="L49" s="223">
        <v>0</v>
      </c>
      <c r="M49" s="223">
        <v>0</v>
      </c>
      <c r="N49" s="223">
        <v>0.47</v>
      </c>
      <c r="O49" s="223">
        <v>0</v>
      </c>
      <c r="P49" s="223">
        <v>0</v>
      </c>
      <c r="Q49" s="105">
        <f>SUM(I49:P49)</f>
        <v>22.39</v>
      </c>
      <c r="R49" s="222">
        <v>0.34799999999999998</v>
      </c>
      <c r="S49" s="222">
        <v>3.6372</v>
      </c>
      <c r="T49" s="227">
        <v>-4.7999999999999996E-3</v>
      </c>
      <c r="U49" s="128">
        <f>ROUND(SUM(Q49,R49,T49,S49),5)</f>
        <v>26.3704</v>
      </c>
      <c r="V49" s="105"/>
      <c r="W49" s="227">
        <v>-4.1999999999999997E-3</v>
      </c>
      <c r="X49" s="66"/>
      <c r="Y49" s="40">
        <f t="shared" si="0"/>
        <v>37</v>
      </c>
      <c r="Z49" s="40"/>
    </row>
    <row r="50" spans="1:26">
      <c r="A50" s="90">
        <f t="shared" si="1"/>
        <v>38</v>
      </c>
      <c r="B50" s="90"/>
      <c r="C50" s="186"/>
      <c r="D50" s="99"/>
      <c r="E50" s="99"/>
      <c r="F50" s="27" t="s">
        <v>179</v>
      </c>
      <c r="H50" s="118"/>
      <c r="I50" s="219"/>
      <c r="J50" s="106"/>
      <c r="K50" s="219"/>
      <c r="L50" s="223"/>
      <c r="M50" s="223"/>
      <c r="N50" s="223"/>
      <c r="O50" s="223"/>
      <c r="P50" s="223"/>
      <c r="Q50" s="105"/>
      <c r="R50" s="222"/>
      <c r="S50" s="222"/>
      <c r="T50" s="227"/>
      <c r="U50" s="128"/>
      <c r="V50" s="105"/>
      <c r="W50" s="227"/>
      <c r="X50" s="66"/>
      <c r="Y50" s="40">
        <f t="shared" si="0"/>
        <v>38</v>
      </c>
      <c r="Z50" s="40"/>
    </row>
    <row r="51" spans="1:26">
      <c r="A51" s="90">
        <f t="shared" si="1"/>
        <v>39</v>
      </c>
      <c r="B51" s="90"/>
      <c r="C51" s="186">
        <f>C35</f>
        <v>3.1E-2</v>
      </c>
      <c r="D51" s="99"/>
      <c r="E51" s="99">
        <f>ROUND(C51*$B$8,0)</f>
        <v>11</v>
      </c>
      <c r="F51" s="53">
        <f>'HP SODIUM VAPOR'!$D$8</f>
        <v>31</v>
      </c>
      <c r="G51" s="53">
        <f>'HP SODIUM VAPOR'!$D$9</f>
        <v>3900</v>
      </c>
      <c r="H51" s="118"/>
      <c r="I51" s="219">
        <v>0.12</v>
      </c>
      <c r="J51" s="86">
        <f>ROUND(DISTRIBUTION!M52,2)</f>
        <v>6.49</v>
      </c>
      <c r="K51" s="219">
        <v>0.02</v>
      </c>
      <c r="L51" s="223">
        <v>0</v>
      </c>
      <c r="M51" s="223">
        <v>0</v>
      </c>
      <c r="N51" s="223">
        <v>0.09</v>
      </c>
      <c r="O51" s="223">
        <v>0</v>
      </c>
      <c r="P51" s="223">
        <v>0</v>
      </c>
      <c r="Q51" s="105">
        <f>SUM(I51:P51)</f>
        <v>6.72</v>
      </c>
      <c r="R51" s="222">
        <v>6.3799999999999996E-2</v>
      </c>
      <c r="S51" s="222">
        <v>0.66681999999999997</v>
      </c>
      <c r="T51" s="227">
        <v>-8.8000000000000003E-4</v>
      </c>
      <c r="U51" s="128">
        <f>ROUND(SUM(Q51,R51,T51,S51),5)</f>
        <v>7.4497400000000003</v>
      </c>
      <c r="V51" s="105"/>
      <c r="W51" s="227">
        <v>-7.6999999999999996E-4</v>
      </c>
      <c r="X51" s="66"/>
      <c r="Y51" s="40">
        <f t="shared" si="0"/>
        <v>39</v>
      </c>
      <c r="Z51" s="40"/>
    </row>
    <row r="52" spans="1:26">
      <c r="A52" s="90">
        <f t="shared" si="1"/>
        <v>40</v>
      </c>
      <c r="B52" s="90"/>
      <c r="C52" s="186">
        <f>C36</f>
        <v>3.9E-2</v>
      </c>
      <c r="D52" s="99"/>
      <c r="E52" s="99">
        <f>ROUND(C52*$B$8,0)</f>
        <v>14</v>
      </c>
      <c r="F52" s="53">
        <f>'HP SODIUM VAPOR'!$E$8</f>
        <v>39</v>
      </c>
      <c r="G52" s="53">
        <f>'HP SODIUM VAPOR'!$E$9</f>
        <v>4900</v>
      </c>
      <c r="H52" s="118"/>
      <c r="I52" s="219">
        <v>0.15</v>
      </c>
      <c r="J52" s="86">
        <f>ROUND(DISTRIBUTION!M53,2)</f>
        <v>7.04</v>
      </c>
      <c r="K52" s="219">
        <v>0.02</v>
      </c>
      <c r="L52" s="223">
        <v>0</v>
      </c>
      <c r="M52" s="223">
        <v>0</v>
      </c>
      <c r="N52" s="223">
        <v>0.11</v>
      </c>
      <c r="O52" s="223">
        <v>0</v>
      </c>
      <c r="P52" s="223">
        <v>0</v>
      </c>
      <c r="Q52" s="105">
        <f>SUM(I52:P52)</f>
        <v>7.32</v>
      </c>
      <c r="R52" s="222">
        <v>8.1199999999999994E-2</v>
      </c>
      <c r="S52" s="222">
        <v>0.84867999999999999</v>
      </c>
      <c r="T52" s="227">
        <v>-1.1199999999999999E-3</v>
      </c>
      <c r="U52" s="128">
        <f>ROUND(SUM(Q52,R52,T52,S52),5)</f>
        <v>8.2487600000000008</v>
      </c>
      <c r="V52" s="105"/>
      <c r="W52" s="227">
        <v>-9.7999999999999997E-4</v>
      </c>
      <c r="X52" s="66"/>
      <c r="Y52" s="40">
        <f t="shared" si="0"/>
        <v>40</v>
      </c>
      <c r="Z52" s="40"/>
    </row>
    <row r="53" spans="1:26">
      <c r="A53" s="90">
        <f t="shared" si="1"/>
        <v>41</v>
      </c>
      <c r="B53" s="90"/>
      <c r="C53" s="186">
        <f>C37</f>
        <v>7.0999999999999994E-2</v>
      </c>
      <c r="D53" s="99"/>
      <c r="E53" s="99">
        <f>ROUND(C53*$B$8,0)</f>
        <v>25</v>
      </c>
      <c r="F53" s="53">
        <f>'HP SODIUM VAPOR'!$F$8</f>
        <v>71</v>
      </c>
      <c r="G53" s="53">
        <f>'HP SODIUM VAPOR'!$F$9</f>
        <v>8300</v>
      </c>
      <c r="H53" s="118"/>
      <c r="I53" s="219">
        <v>0.27</v>
      </c>
      <c r="J53" s="86">
        <f>ROUND(DISTRIBUTION!M54,2)</f>
        <v>7.72</v>
      </c>
      <c r="K53" s="219">
        <v>0.04</v>
      </c>
      <c r="L53" s="223">
        <v>0</v>
      </c>
      <c r="M53" s="223">
        <v>0</v>
      </c>
      <c r="N53" s="223">
        <v>0.2</v>
      </c>
      <c r="O53" s="223">
        <v>0</v>
      </c>
      <c r="P53" s="223">
        <v>0</v>
      </c>
      <c r="Q53" s="105">
        <f>SUM(I53:P53)</f>
        <v>8.2299999999999986</v>
      </c>
      <c r="R53" s="222">
        <v>0.14499999999999999</v>
      </c>
      <c r="S53" s="222">
        <v>1.5155000000000001</v>
      </c>
      <c r="T53" s="227">
        <v>-2E-3</v>
      </c>
      <c r="U53" s="128">
        <f>ROUND(SUM(Q53,R53,T53,S53),5)</f>
        <v>9.8885000000000005</v>
      </c>
      <c r="V53" s="105"/>
      <c r="W53" s="227">
        <v>-1.75E-3</v>
      </c>
      <c r="X53" s="66"/>
      <c r="Y53" s="40">
        <f t="shared" si="0"/>
        <v>41</v>
      </c>
      <c r="Z53" s="40"/>
    </row>
    <row r="54" spans="1:26">
      <c r="A54" s="90">
        <f t="shared" si="1"/>
        <v>42</v>
      </c>
      <c r="B54" s="90"/>
      <c r="C54" s="186"/>
      <c r="D54" s="99"/>
      <c r="E54" s="99"/>
      <c r="F54" s="27" t="s">
        <v>180</v>
      </c>
      <c r="H54" s="118"/>
      <c r="I54" s="219"/>
      <c r="J54" s="106"/>
      <c r="K54" s="219"/>
      <c r="L54" s="223"/>
      <c r="M54" s="223"/>
      <c r="N54" s="223"/>
      <c r="O54" s="223"/>
      <c r="P54" s="223"/>
      <c r="Q54" s="105"/>
      <c r="R54" s="222"/>
      <c r="S54" s="222"/>
      <c r="T54" s="227"/>
      <c r="U54" s="128"/>
      <c r="V54" s="105"/>
      <c r="W54" s="227"/>
      <c r="X54" s="66"/>
      <c r="Y54" s="40">
        <f t="shared" si="0"/>
        <v>42</v>
      </c>
      <c r="Z54" s="40"/>
    </row>
    <row r="55" spans="1:26">
      <c r="A55" s="90">
        <f t="shared" si="1"/>
        <v>43</v>
      </c>
      <c r="B55" s="90"/>
      <c r="C55" s="186">
        <f>C39</f>
        <v>9.7000000000000003E-2</v>
      </c>
      <c r="D55" s="99"/>
      <c r="E55" s="99">
        <f>ROUND(C55*$B$8,0)</f>
        <v>34</v>
      </c>
      <c r="F55" s="53">
        <f>'HP SODIUM VAPOR'!$G$8</f>
        <v>97</v>
      </c>
      <c r="G55" s="53">
        <f>'HP SODIUM VAPOR'!$G$9</f>
        <v>9800</v>
      </c>
      <c r="H55" s="118"/>
      <c r="I55" s="219">
        <v>0.36</v>
      </c>
      <c r="J55" s="86">
        <f>ROUND(DISTRIBUTION!M56,2)</f>
        <v>8.3699999999999992</v>
      </c>
      <c r="K55" s="219">
        <v>0.05</v>
      </c>
      <c r="L55" s="223">
        <v>0</v>
      </c>
      <c r="M55" s="223">
        <v>0</v>
      </c>
      <c r="N55" s="223">
        <v>0.27</v>
      </c>
      <c r="O55" s="223">
        <v>0</v>
      </c>
      <c r="P55" s="223">
        <v>0</v>
      </c>
      <c r="Q55" s="105">
        <f>SUM(I55:P55)</f>
        <v>9.0499999999999989</v>
      </c>
      <c r="R55" s="222">
        <v>0.19719999999999999</v>
      </c>
      <c r="S55" s="222">
        <v>2.06108</v>
      </c>
      <c r="T55" s="227">
        <v>-2.7200000000000002E-3</v>
      </c>
      <c r="U55" s="128">
        <f>ROUND(SUM(Q55,R55,T55,S55),5)</f>
        <v>11.30556</v>
      </c>
      <c r="V55" s="105"/>
      <c r="W55" s="227">
        <v>-2.3800000000000002E-3</v>
      </c>
      <c r="X55" s="66"/>
      <c r="Y55" s="40">
        <f t="shared" si="0"/>
        <v>43</v>
      </c>
      <c r="Z55" s="40"/>
    </row>
    <row r="56" spans="1:26">
      <c r="A56" s="90">
        <f t="shared" si="1"/>
        <v>44</v>
      </c>
      <c r="B56" s="90"/>
      <c r="C56" s="186">
        <f>C40</f>
        <v>9.8000000000000004E-2</v>
      </c>
      <c r="D56" s="99"/>
      <c r="E56" s="99">
        <f>ROUND(C56*$B$8,0)</f>
        <v>34</v>
      </c>
      <c r="F56" s="53">
        <f>'HP SODIUM VAPOR'!$H$8</f>
        <v>98</v>
      </c>
      <c r="G56" s="53">
        <f>'HP SODIUM VAPOR'!$H$9</f>
        <v>14400</v>
      </c>
      <c r="H56" s="118"/>
      <c r="I56" s="219">
        <v>0.36</v>
      </c>
      <c r="J56" s="86">
        <f>ROUND(DISTRIBUTION!M57,2)</f>
        <v>9.5500000000000007</v>
      </c>
      <c r="K56" s="219">
        <v>0.05</v>
      </c>
      <c r="L56" s="223">
        <v>0</v>
      </c>
      <c r="M56" s="223">
        <v>0</v>
      </c>
      <c r="N56" s="223">
        <v>0.27</v>
      </c>
      <c r="O56" s="223">
        <v>0</v>
      </c>
      <c r="P56" s="223">
        <v>0</v>
      </c>
      <c r="Q56" s="105">
        <f>SUM(I56:P56)</f>
        <v>10.23</v>
      </c>
      <c r="R56" s="222">
        <v>0.19719999999999999</v>
      </c>
      <c r="S56" s="222">
        <v>2.06108</v>
      </c>
      <c r="T56" s="227">
        <v>-2.7200000000000002E-3</v>
      </c>
      <c r="U56" s="128">
        <f>ROUND(SUM(Q56,R56,T56,S56),5)</f>
        <v>12.48556</v>
      </c>
      <c r="V56" s="105"/>
      <c r="W56" s="227">
        <v>-2.3800000000000002E-3</v>
      </c>
      <c r="X56" s="66"/>
      <c r="Y56" s="40">
        <f t="shared" si="0"/>
        <v>44</v>
      </c>
      <c r="Z56" s="40"/>
    </row>
    <row r="57" spans="1:26">
      <c r="A57" s="90">
        <f t="shared" si="1"/>
        <v>45</v>
      </c>
      <c r="B57" s="90"/>
      <c r="C57" s="186">
        <f>C41</f>
        <v>0.17399999999999999</v>
      </c>
      <c r="D57" s="55"/>
      <c r="E57" s="99">
        <f>ROUND(C57*$B$8,0)</f>
        <v>60</v>
      </c>
      <c r="F57" s="53">
        <f>'HP SODIUM VAPOR'!$I$8</f>
        <v>174</v>
      </c>
      <c r="G57" s="53">
        <f>'HP SODIUM VAPOR'!$I$9</f>
        <v>20100</v>
      </c>
      <c r="H57" s="118"/>
      <c r="I57" s="219">
        <v>0.64</v>
      </c>
      <c r="J57" s="86">
        <f>ROUND(DISTRIBUTION!M58,2)</f>
        <v>10.95</v>
      </c>
      <c r="K57" s="219">
        <v>0.09</v>
      </c>
      <c r="L57" s="223">
        <v>0</v>
      </c>
      <c r="M57" s="223">
        <v>0</v>
      </c>
      <c r="N57" s="223">
        <v>0.47</v>
      </c>
      <c r="O57" s="223">
        <v>0</v>
      </c>
      <c r="P57" s="223">
        <v>0</v>
      </c>
      <c r="Q57" s="105">
        <f>SUM(I57:P57)</f>
        <v>12.15</v>
      </c>
      <c r="R57" s="222">
        <v>0.34799999999999998</v>
      </c>
      <c r="S57" s="222">
        <v>3.6372</v>
      </c>
      <c r="T57" s="227">
        <v>-4.7999999999999996E-3</v>
      </c>
      <c r="U57" s="128">
        <f>ROUND(SUM(Q57,R57,T57,S57),5)</f>
        <v>16.130400000000002</v>
      </c>
      <c r="V57" s="105"/>
      <c r="W57" s="227">
        <v>-4.1999999999999997E-3</v>
      </c>
      <c r="X57" s="38"/>
      <c r="Y57" s="40">
        <f t="shared" si="0"/>
        <v>45</v>
      </c>
      <c r="Z57" s="40"/>
    </row>
    <row r="58" spans="1:26">
      <c r="A58" s="90">
        <f t="shared" si="1"/>
        <v>46</v>
      </c>
      <c r="B58" s="90"/>
      <c r="C58" s="186"/>
      <c r="D58" s="99"/>
      <c r="E58" s="99"/>
      <c r="F58" s="27" t="s">
        <v>66</v>
      </c>
      <c r="I58" s="219"/>
      <c r="J58" s="105"/>
      <c r="K58" s="219"/>
      <c r="L58" s="223"/>
      <c r="M58" s="223"/>
      <c r="N58" s="223"/>
      <c r="O58" s="223"/>
      <c r="P58" s="223"/>
      <c r="Q58" s="105"/>
      <c r="R58" s="222"/>
      <c r="S58" s="222"/>
      <c r="T58" s="227"/>
      <c r="U58" s="128"/>
      <c r="V58" s="105"/>
      <c r="W58" s="227"/>
      <c r="X58" s="66"/>
      <c r="Y58" s="40">
        <f t="shared" si="0"/>
        <v>46</v>
      </c>
      <c r="Z58" s="40"/>
    </row>
    <row r="59" spans="1:26">
      <c r="A59" s="90">
        <f t="shared" si="1"/>
        <v>47</v>
      </c>
      <c r="B59" s="90"/>
      <c r="C59" s="186">
        <f>'LP SODIUM VAPOR'!D27/1000</f>
        <v>1.4E-2</v>
      </c>
      <c r="D59" s="99"/>
      <c r="E59" s="99">
        <f>ROUND(C59*$B$8,0)</f>
        <v>5</v>
      </c>
      <c r="F59" s="53">
        <f>'LP SODIUM VAPOR'!$D$7</f>
        <v>14</v>
      </c>
      <c r="G59" s="53">
        <f>'LP SODIUM VAPOR'!$D$8</f>
        <v>1900</v>
      </c>
      <c r="H59" s="89"/>
      <c r="I59" s="219">
        <v>0.05</v>
      </c>
      <c r="J59" s="86">
        <f>ROUND(DISTRIBUTION!M60,2)</f>
        <v>9.85</v>
      </c>
      <c r="K59" s="219">
        <v>0.01</v>
      </c>
      <c r="L59" s="223">
        <v>0</v>
      </c>
      <c r="M59" s="223">
        <v>0</v>
      </c>
      <c r="N59" s="223">
        <v>0.04</v>
      </c>
      <c r="O59" s="223">
        <v>0</v>
      </c>
      <c r="P59" s="223">
        <v>0</v>
      </c>
      <c r="Q59" s="86">
        <f>SUM(I59:P59)</f>
        <v>9.9499999999999993</v>
      </c>
      <c r="R59" s="222">
        <v>2.9000000000000001E-2</v>
      </c>
      <c r="S59" s="222">
        <v>0.30309999999999998</v>
      </c>
      <c r="T59" s="227">
        <v>-4.0000000000000002E-4</v>
      </c>
      <c r="U59" s="128">
        <f>ROUND(SUM(Q59,R59,T59,S59),5)</f>
        <v>10.281700000000001</v>
      </c>
      <c r="V59" s="105"/>
      <c r="W59" s="227">
        <v>-3.5E-4</v>
      </c>
      <c r="X59" s="66"/>
      <c r="Y59" s="40">
        <f t="shared" si="0"/>
        <v>47</v>
      </c>
      <c r="Z59" s="40"/>
    </row>
    <row r="60" spans="1:26">
      <c r="A60" s="90">
        <f t="shared" si="1"/>
        <v>48</v>
      </c>
      <c r="B60" s="90"/>
      <c r="C60" s="186">
        <f>'LP SODIUM VAPOR'!E27/1000</f>
        <v>3.9E-2</v>
      </c>
      <c r="D60" s="99"/>
      <c r="E60" s="99">
        <f>ROUND(C60*$B$8,0)</f>
        <v>14</v>
      </c>
      <c r="F60" s="53">
        <f>'LP SODIUM VAPOR'!$E$7</f>
        <v>39</v>
      </c>
      <c r="G60" s="53">
        <f>'LP SODIUM VAPOR'!$E$8</f>
        <v>4900</v>
      </c>
      <c r="H60" s="89"/>
      <c r="I60" s="219">
        <v>0.15</v>
      </c>
      <c r="J60" s="86">
        <f>ROUND(DISTRIBUTION!M61,2)</f>
        <v>10.79</v>
      </c>
      <c r="K60" s="219">
        <v>0.02</v>
      </c>
      <c r="L60" s="223">
        <v>0</v>
      </c>
      <c r="M60" s="223">
        <v>0</v>
      </c>
      <c r="N60" s="223">
        <v>0.11</v>
      </c>
      <c r="O60" s="223">
        <v>0</v>
      </c>
      <c r="P60" s="223">
        <v>0</v>
      </c>
      <c r="Q60" s="105">
        <f>SUM(I60:P60)</f>
        <v>11.069999999999999</v>
      </c>
      <c r="R60" s="222">
        <v>8.1199999999999994E-2</v>
      </c>
      <c r="S60" s="222">
        <v>0.84867999999999999</v>
      </c>
      <c r="T60" s="227">
        <v>-1.1199999999999999E-3</v>
      </c>
      <c r="U60" s="128">
        <f>ROUND(SUM(Q60,R60,T60,S60),5)</f>
        <v>11.998760000000001</v>
      </c>
      <c r="V60" s="105"/>
      <c r="W60" s="227">
        <v>-9.7999999999999997E-4</v>
      </c>
      <c r="X60" s="66"/>
      <c r="Y60" s="40">
        <f t="shared" si="0"/>
        <v>48</v>
      </c>
      <c r="Z60" s="40"/>
    </row>
    <row r="61" spans="1:26">
      <c r="A61" s="90">
        <f t="shared" si="1"/>
        <v>49</v>
      </c>
      <c r="B61" s="90"/>
      <c r="C61" s="186">
        <f>'LP SODIUM VAPOR'!F27/1000</f>
        <v>0.06</v>
      </c>
      <c r="D61" s="99"/>
      <c r="E61" s="99">
        <f>ROUND(C61*$B$8,0)</f>
        <v>21</v>
      </c>
      <c r="F61" s="53">
        <f>'LP SODIUM VAPOR'!$F$7</f>
        <v>60</v>
      </c>
      <c r="G61" s="53">
        <f>'LP SODIUM VAPOR'!$F$8</f>
        <v>6914</v>
      </c>
      <c r="H61" s="89"/>
      <c r="I61" s="219">
        <v>0.22</v>
      </c>
      <c r="J61" s="86">
        <f>ROUND(DISTRIBUTION!M62,2)</f>
        <v>12.13</v>
      </c>
      <c r="K61" s="219">
        <v>0.03</v>
      </c>
      <c r="L61" s="223">
        <v>0</v>
      </c>
      <c r="M61" s="223">
        <v>0</v>
      </c>
      <c r="N61" s="223">
        <v>0.16</v>
      </c>
      <c r="O61" s="223">
        <v>0</v>
      </c>
      <c r="P61" s="223">
        <v>0</v>
      </c>
      <c r="Q61" s="105">
        <f>SUM(I61:P61)</f>
        <v>12.540000000000001</v>
      </c>
      <c r="R61" s="222">
        <v>0.12180000000000001</v>
      </c>
      <c r="S61" s="222">
        <v>1.27302</v>
      </c>
      <c r="T61" s="227">
        <v>-1.6800000000000001E-3</v>
      </c>
      <c r="U61" s="128">
        <f>ROUND(SUM(Q61,R61,T61,S61),5)</f>
        <v>13.93314</v>
      </c>
      <c r="V61" s="105"/>
      <c r="W61" s="227">
        <v>-1.47E-3</v>
      </c>
      <c r="X61" s="66"/>
      <c r="Y61" s="40">
        <f t="shared" si="0"/>
        <v>49</v>
      </c>
      <c r="Z61" s="40"/>
    </row>
    <row r="62" spans="1:26">
      <c r="A62" s="90">
        <f t="shared" si="1"/>
        <v>50</v>
      </c>
      <c r="B62" s="90"/>
      <c r="C62" s="186">
        <f>'LP SODIUM VAPOR'!G27/1000</f>
        <v>9.8000000000000004E-2</v>
      </c>
      <c r="D62" s="99"/>
      <c r="E62" s="99">
        <f>ROUND(C62*$B$8,0)</f>
        <v>34</v>
      </c>
      <c r="F62" s="53">
        <f>'LP SODIUM VAPOR'!$G$7</f>
        <v>98</v>
      </c>
      <c r="G62" s="53">
        <f>'LP SODIUM VAPOR'!$G$8</f>
        <v>11000</v>
      </c>
      <c r="H62" s="89"/>
      <c r="I62" s="219">
        <v>0.36</v>
      </c>
      <c r="J62" s="86">
        <f>ROUND(DISTRIBUTION!M63,2)</f>
        <v>12.99</v>
      </c>
      <c r="K62" s="219">
        <v>0.05</v>
      </c>
      <c r="L62" s="223">
        <v>0</v>
      </c>
      <c r="M62" s="223">
        <v>0</v>
      </c>
      <c r="N62" s="223">
        <v>0.27</v>
      </c>
      <c r="O62" s="223">
        <v>0</v>
      </c>
      <c r="P62" s="223">
        <v>0</v>
      </c>
      <c r="Q62" s="105">
        <f>SUM(I62:P62)</f>
        <v>13.67</v>
      </c>
      <c r="R62" s="222">
        <v>0.19719999999999999</v>
      </c>
      <c r="S62" s="222">
        <v>2.06108</v>
      </c>
      <c r="T62" s="227">
        <v>-2.7200000000000002E-3</v>
      </c>
      <c r="U62" s="128">
        <f>ROUND(SUM(Q62,R62,T62,S62),5)</f>
        <v>15.925560000000001</v>
      </c>
      <c r="V62" s="105"/>
      <c r="W62" s="227">
        <v>-2.3800000000000002E-3</v>
      </c>
      <c r="X62" s="66"/>
      <c r="Y62" s="40">
        <f t="shared" si="0"/>
        <v>50</v>
      </c>
      <c r="Z62" s="40"/>
    </row>
    <row r="63" spans="1:26">
      <c r="A63" s="90">
        <f t="shared" si="1"/>
        <v>51</v>
      </c>
      <c r="B63" s="90"/>
      <c r="C63" s="186"/>
      <c r="D63" s="99"/>
      <c r="E63" s="99"/>
      <c r="F63" s="27" t="s">
        <v>67</v>
      </c>
      <c r="H63" s="89"/>
      <c r="I63" s="219"/>
      <c r="J63" s="106"/>
      <c r="K63" s="219"/>
      <c r="L63" s="223"/>
      <c r="M63" s="223"/>
      <c r="N63" s="223"/>
      <c r="O63" s="223"/>
      <c r="P63" s="223"/>
      <c r="Q63" s="142"/>
      <c r="R63" s="222"/>
      <c r="S63" s="222"/>
      <c r="T63" s="227"/>
      <c r="U63" s="128"/>
      <c r="V63" s="105"/>
      <c r="W63" s="227"/>
      <c r="X63" s="66"/>
      <c r="Y63" s="40">
        <f t="shared" si="0"/>
        <v>51</v>
      </c>
      <c r="Z63" s="40"/>
    </row>
    <row r="64" spans="1:26">
      <c r="A64" s="90">
        <f t="shared" si="1"/>
        <v>52</v>
      </c>
      <c r="B64" s="90"/>
      <c r="C64" s="186">
        <f>C59</f>
        <v>1.4E-2</v>
      </c>
      <c r="D64" s="99"/>
      <c r="E64" s="99">
        <f>ROUND(C64*$B$8,0)</f>
        <v>5</v>
      </c>
      <c r="F64" s="53">
        <f>'LP SODIUM VAPOR'!$D$7</f>
        <v>14</v>
      </c>
      <c r="G64" s="53">
        <f>'LP SODIUM VAPOR'!$D$8</f>
        <v>1900</v>
      </c>
      <c r="H64" s="89"/>
      <c r="I64" s="219">
        <v>0.05</v>
      </c>
      <c r="J64" s="86">
        <f>ROUND(DISTRIBUTION!M65,2)</f>
        <v>10.16</v>
      </c>
      <c r="K64" s="219">
        <v>0.01</v>
      </c>
      <c r="L64" s="223">
        <v>0</v>
      </c>
      <c r="M64" s="223">
        <v>0</v>
      </c>
      <c r="N64" s="223">
        <v>0.04</v>
      </c>
      <c r="O64" s="223">
        <v>0</v>
      </c>
      <c r="P64" s="223">
        <v>0</v>
      </c>
      <c r="Q64" s="105">
        <f>SUM(I64:P64)</f>
        <v>10.26</v>
      </c>
      <c r="R64" s="222">
        <v>2.9000000000000001E-2</v>
      </c>
      <c r="S64" s="222">
        <v>0.30309999999999998</v>
      </c>
      <c r="T64" s="227">
        <v>-4.0000000000000002E-4</v>
      </c>
      <c r="U64" s="128">
        <f>ROUND(SUM(Q64,R64,T64,S64),5)</f>
        <v>10.591699999999999</v>
      </c>
      <c r="V64" s="105"/>
      <c r="W64" s="227">
        <v>-3.5E-4</v>
      </c>
      <c r="X64" s="66"/>
      <c r="Y64" s="40">
        <f t="shared" si="0"/>
        <v>52</v>
      </c>
      <c r="Z64" s="40"/>
    </row>
    <row r="65" spans="1:26">
      <c r="A65" s="90">
        <f t="shared" si="1"/>
        <v>53</v>
      </c>
      <c r="B65" s="90"/>
      <c r="C65" s="186">
        <f>C60</f>
        <v>3.9E-2</v>
      </c>
      <c r="D65" s="99"/>
      <c r="E65" s="99">
        <f>ROUND(C65*$B$8,0)</f>
        <v>14</v>
      </c>
      <c r="F65" s="53">
        <f>'LP SODIUM VAPOR'!$E$7</f>
        <v>39</v>
      </c>
      <c r="G65" s="53">
        <f>'LP SODIUM VAPOR'!$E$8</f>
        <v>4900</v>
      </c>
      <c r="H65" s="89"/>
      <c r="I65" s="219">
        <v>0.15</v>
      </c>
      <c r="J65" s="86">
        <f>ROUND(DISTRIBUTION!M66,2)</f>
        <v>11.1</v>
      </c>
      <c r="K65" s="219">
        <v>0.02</v>
      </c>
      <c r="L65" s="223">
        <v>0</v>
      </c>
      <c r="M65" s="223">
        <v>0</v>
      </c>
      <c r="N65" s="223">
        <v>0.11</v>
      </c>
      <c r="O65" s="223">
        <v>0</v>
      </c>
      <c r="P65" s="223">
        <v>0</v>
      </c>
      <c r="Q65" s="105">
        <f>SUM(I65:P65)</f>
        <v>11.379999999999999</v>
      </c>
      <c r="R65" s="222">
        <v>8.1199999999999994E-2</v>
      </c>
      <c r="S65" s="222">
        <v>0.84867999999999999</v>
      </c>
      <c r="T65" s="227">
        <v>-1.1199999999999999E-3</v>
      </c>
      <c r="U65" s="128">
        <f>ROUND(SUM(Q65,R65,T65,S65),5)</f>
        <v>12.308759999999999</v>
      </c>
      <c r="V65" s="105"/>
      <c r="W65" s="227">
        <v>-9.7999999999999997E-4</v>
      </c>
      <c r="X65" s="66"/>
      <c r="Y65" s="40">
        <f t="shared" si="0"/>
        <v>53</v>
      </c>
      <c r="Z65" s="40"/>
    </row>
    <row r="66" spans="1:26">
      <c r="A66" s="192">
        <f t="shared" si="1"/>
        <v>54</v>
      </c>
      <c r="B66" s="90"/>
      <c r="C66" s="186">
        <f>C61</f>
        <v>0.06</v>
      </c>
      <c r="D66" s="99"/>
      <c r="E66" s="99">
        <f>ROUND(C66*$B$8,0)</f>
        <v>21</v>
      </c>
      <c r="F66" s="53">
        <f>'LP SODIUM VAPOR'!$F$7</f>
        <v>60</v>
      </c>
      <c r="G66" s="53">
        <f>'LP SODIUM VAPOR'!$F$8</f>
        <v>6914</v>
      </c>
      <c r="H66" s="89"/>
      <c r="I66" s="219">
        <v>0.22</v>
      </c>
      <c r="J66" s="86">
        <f>ROUND(DISTRIBUTION!M67,2)</f>
        <v>12.46</v>
      </c>
      <c r="K66" s="219">
        <v>0.03</v>
      </c>
      <c r="L66" s="223">
        <v>0</v>
      </c>
      <c r="M66" s="223">
        <v>0</v>
      </c>
      <c r="N66" s="223">
        <v>0.16</v>
      </c>
      <c r="O66" s="223">
        <v>0</v>
      </c>
      <c r="P66" s="223">
        <v>0</v>
      </c>
      <c r="Q66" s="105">
        <f>SUM(I66:P66)</f>
        <v>12.870000000000001</v>
      </c>
      <c r="R66" s="222">
        <v>0.12180000000000001</v>
      </c>
      <c r="S66" s="222">
        <v>1.27302</v>
      </c>
      <c r="T66" s="227">
        <v>-1.6800000000000001E-3</v>
      </c>
      <c r="U66" s="128">
        <f>ROUND(SUM(Q66,R66,T66,S66),5)</f>
        <v>14.26314</v>
      </c>
      <c r="V66" s="105"/>
      <c r="W66" s="227">
        <v>-1.47E-3</v>
      </c>
      <c r="X66" s="66"/>
      <c r="Y66" s="40">
        <f t="shared" si="0"/>
        <v>54</v>
      </c>
      <c r="Z66" s="40"/>
    </row>
    <row r="67" spans="1:26">
      <c r="A67" s="192">
        <f t="shared" si="1"/>
        <v>55</v>
      </c>
      <c r="B67" s="90"/>
      <c r="C67" s="186">
        <f>C62</f>
        <v>9.8000000000000004E-2</v>
      </c>
      <c r="D67" s="99"/>
      <c r="E67" s="99">
        <f>ROUND(C67*$B$8,0)</f>
        <v>34</v>
      </c>
      <c r="F67" s="53">
        <f>'LP SODIUM VAPOR'!$G$7</f>
        <v>98</v>
      </c>
      <c r="G67" s="53">
        <f>'LP SODIUM VAPOR'!$G$8</f>
        <v>11000</v>
      </c>
      <c r="H67" s="89"/>
      <c r="I67" s="219">
        <v>0.36</v>
      </c>
      <c r="J67" s="86">
        <f>ROUND(DISTRIBUTION!M68,2)</f>
        <v>13.33</v>
      </c>
      <c r="K67" s="219">
        <v>0.05</v>
      </c>
      <c r="L67" s="223">
        <v>0</v>
      </c>
      <c r="M67" s="223">
        <v>0</v>
      </c>
      <c r="N67" s="223">
        <v>0.27</v>
      </c>
      <c r="O67" s="223">
        <v>0</v>
      </c>
      <c r="P67" s="223">
        <v>0</v>
      </c>
      <c r="Q67" s="105">
        <f>SUM(I67:P67)</f>
        <v>14.01</v>
      </c>
      <c r="R67" s="222">
        <v>0.19719999999999999</v>
      </c>
      <c r="S67" s="222">
        <v>2.06108</v>
      </c>
      <c r="T67" s="227">
        <v>-2.7200000000000002E-3</v>
      </c>
      <c r="U67" s="128">
        <f>ROUND(SUM(Q67,R67,T67,S67),5)</f>
        <v>16.265560000000001</v>
      </c>
      <c r="V67" s="105"/>
      <c r="W67" s="227">
        <v>-2.3800000000000002E-3</v>
      </c>
      <c r="X67" s="66"/>
      <c r="Y67" s="40">
        <f t="shared" si="0"/>
        <v>55</v>
      </c>
      <c r="Z67" s="40"/>
    </row>
    <row r="68" spans="1:26">
      <c r="A68" s="192">
        <f t="shared" si="1"/>
        <v>56</v>
      </c>
      <c r="B68" s="90"/>
      <c r="C68" s="186"/>
      <c r="D68" s="99"/>
      <c r="E68" s="99"/>
      <c r="F68" s="27" t="s">
        <v>68</v>
      </c>
      <c r="H68" s="89"/>
      <c r="I68" s="219"/>
      <c r="J68" s="106"/>
      <c r="K68" s="219"/>
      <c r="L68" s="223"/>
      <c r="M68" s="223"/>
      <c r="N68" s="223"/>
      <c r="O68" s="223"/>
      <c r="P68" s="223"/>
      <c r="Q68" s="142"/>
      <c r="R68" s="222"/>
      <c r="S68" s="222"/>
      <c r="T68" s="227"/>
      <c r="U68" s="128"/>
      <c r="V68" s="105"/>
      <c r="W68" s="227"/>
      <c r="X68" s="66"/>
      <c r="Y68" s="40">
        <f t="shared" si="0"/>
        <v>56</v>
      </c>
      <c r="Z68" s="40"/>
    </row>
    <row r="69" spans="1:26">
      <c r="A69" s="192">
        <f t="shared" si="1"/>
        <v>57</v>
      </c>
      <c r="B69" s="90"/>
      <c r="C69" s="186">
        <f>C59</f>
        <v>1.4E-2</v>
      </c>
      <c r="D69" s="99"/>
      <c r="E69" s="99">
        <f>ROUND(C69*$B$8,0)</f>
        <v>5</v>
      </c>
      <c r="F69" s="53">
        <f>'LP SODIUM VAPOR'!$D$7</f>
        <v>14</v>
      </c>
      <c r="G69" s="53">
        <f>'LP SODIUM VAPOR'!$D$8</f>
        <v>1900</v>
      </c>
      <c r="H69" s="89"/>
      <c r="I69" s="219">
        <v>0.05</v>
      </c>
      <c r="J69" s="86">
        <f>ROUND(DISTRIBUTION!M70,2)</f>
        <v>8.3800000000000008</v>
      </c>
      <c r="K69" s="219">
        <v>0.01</v>
      </c>
      <c r="L69" s="223">
        <v>0</v>
      </c>
      <c r="M69" s="223">
        <v>0</v>
      </c>
      <c r="N69" s="223">
        <v>0.04</v>
      </c>
      <c r="O69" s="223">
        <v>0</v>
      </c>
      <c r="P69" s="223">
        <v>0</v>
      </c>
      <c r="Q69" s="105">
        <f>SUM(I69:P69)</f>
        <v>8.48</v>
      </c>
      <c r="R69" s="222">
        <v>2.9000000000000001E-2</v>
      </c>
      <c r="S69" s="222">
        <v>0.30309999999999998</v>
      </c>
      <c r="T69" s="227">
        <v>-4.0000000000000002E-4</v>
      </c>
      <c r="U69" s="128">
        <f>ROUND(SUM(Q69,R69,T69,S69),5)</f>
        <v>8.8117000000000001</v>
      </c>
      <c r="V69" s="105"/>
      <c r="W69" s="227">
        <v>-3.5E-4</v>
      </c>
      <c r="X69" s="66"/>
      <c r="Y69" s="40">
        <f t="shared" si="0"/>
        <v>57</v>
      </c>
      <c r="Z69" s="40"/>
    </row>
    <row r="70" spans="1:26">
      <c r="A70" s="192">
        <f t="shared" si="1"/>
        <v>58</v>
      </c>
      <c r="B70" s="90"/>
      <c r="C70" s="186">
        <f>C60</f>
        <v>3.9E-2</v>
      </c>
      <c r="D70" s="99"/>
      <c r="E70" s="99">
        <f>ROUND(C70*$B$8,0)</f>
        <v>14</v>
      </c>
      <c r="F70" s="53">
        <f>'LP SODIUM VAPOR'!$E$7</f>
        <v>39</v>
      </c>
      <c r="G70" s="53">
        <f>'LP SODIUM VAPOR'!$E$8</f>
        <v>4900</v>
      </c>
      <c r="H70" s="89"/>
      <c r="I70" s="219">
        <v>0.15</v>
      </c>
      <c r="J70" s="86">
        <f>ROUND(DISTRIBUTION!M71,2)</f>
        <v>9.76</v>
      </c>
      <c r="K70" s="219">
        <v>0.02</v>
      </c>
      <c r="L70" s="223">
        <v>0</v>
      </c>
      <c r="M70" s="223">
        <v>0</v>
      </c>
      <c r="N70" s="223">
        <v>0.11</v>
      </c>
      <c r="O70" s="223">
        <v>0</v>
      </c>
      <c r="P70" s="223">
        <v>0</v>
      </c>
      <c r="Q70" s="105">
        <f>SUM(I70:P70)</f>
        <v>10.039999999999999</v>
      </c>
      <c r="R70" s="222">
        <v>8.1199999999999994E-2</v>
      </c>
      <c r="S70" s="222">
        <v>0.84867999999999999</v>
      </c>
      <c r="T70" s="227">
        <v>-1.1199999999999999E-3</v>
      </c>
      <c r="U70" s="128">
        <f>ROUND(SUM(Q70,R70,T70,S70),5)</f>
        <v>10.96876</v>
      </c>
      <c r="V70" s="105"/>
      <c r="W70" s="227">
        <v>-9.7999999999999997E-4</v>
      </c>
      <c r="X70" s="66"/>
      <c r="Y70" s="40">
        <f t="shared" si="0"/>
        <v>58</v>
      </c>
      <c r="Z70" s="40"/>
    </row>
    <row r="71" spans="1:26">
      <c r="A71" s="192">
        <f t="shared" si="1"/>
        <v>59</v>
      </c>
      <c r="B71" s="90"/>
      <c r="C71" s="186">
        <f>C61</f>
        <v>0.06</v>
      </c>
      <c r="D71" s="99"/>
      <c r="E71" s="99">
        <f>ROUND(C71*$B$8,0)</f>
        <v>21</v>
      </c>
      <c r="F71" s="53">
        <f>'LP SODIUM VAPOR'!$F$7</f>
        <v>60</v>
      </c>
      <c r="G71" s="53">
        <f>'LP SODIUM VAPOR'!$F$8</f>
        <v>6914</v>
      </c>
      <c r="H71" s="89"/>
      <c r="I71" s="219">
        <v>0.22</v>
      </c>
      <c r="J71" s="86">
        <f>ROUND(DISTRIBUTION!M72,2)</f>
        <v>11.23</v>
      </c>
      <c r="K71" s="219">
        <v>0.03</v>
      </c>
      <c r="L71" s="223">
        <v>0</v>
      </c>
      <c r="M71" s="223">
        <v>0</v>
      </c>
      <c r="N71" s="223">
        <v>0.16</v>
      </c>
      <c r="O71" s="223">
        <v>0</v>
      </c>
      <c r="P71" s="223">
        <v>0</v>
      </c>
      <c r="Q71" s="105">
        <f>SUM(I71:P71)</f>
        <v>11.64</v>
      </c>
      <c r="R71" s="222">
        <v>0.12180000000000001</v>
      </c>
      <c r="S71" s="222">
        <v>1.27302</v>
      </c>
      <c r="T71" s="227">
        <v>-1.6800000000000001E-3</v>
      </c>
      <c r="U71" s="128">
        <f>ROUND(SUM(Q71,R71,T71,S71),5)</f>
        <v>13.03314</v>
      </c>
      <c r="V71" s="105"/>
      <c r="W71" s="227">
        <v>-1.47E-3</v>
      </c>
      <c r="X71" s="66"/>
      <c r="Y71" s="40">
        <f t="shared" si="0"/>
        <v>59</v>
      </c>
      <c r="Z71" s="40"/>
    </row>
    <row r="72" spans="1:26">
      <c r="A72" s="192">
        <f t="shared" si="1"/>
        <v>60</v>
      </c>
      <c r="B72" s="90"/>
      <c r="C72" s="186">
        <f>C62</f>
        <v>9.8000000000000004E-2</v>
      </c>
      <c r="D72" s="99"/>
      <c r="E72" s="99">
        <f>ROUND(C72*$B$8,0)</f>
        <v>34</v>
      </c>
      <c r="F72" s="53">
        <f>'LP SODIUM VAPOR'!$G$7</f>
        <v>98</v>
      </c>
      <c r="G72" s="53">
        <f>'LP SODIUM VAPOR'!$G$8</f>
        <v>11000</v>
      </c>
      <c r="H72" s="89"/>
      <c r="I72" s="219">
        <v>0.36</v>
      </c>
      <c r="J72" s="86">
        <f>ROUND(DISTRIBUTION!M73,2)</f>
        <v>13.34</v>
      </c>
      <c r="K72" s="219">
        <v>0.05</v>
      </c>
      <c r="L72" s="223">
        <v>0</v>
      </c>
      <c r="M72" s="223">
        <v>0</v>
      </c>
      <c r="N72" s="223">
        <v>0.27</v>
      </c>
      <c r="O72" s="223">
        <v>0</v>
      </c>
      <c r="P72" s="223">
        <v>0</v>
      </c>
      <c r="Q72" s="105">
        <f>SUM(I72:P72)</f>
        <v>14.02</v>
      </c>
      <c r="R72" s="222">
        <v>0.19719999999999999</v>
      </c>
      <c r="S72" s="222">
        <v>2.06108</v>
      </c>
      <c r="T72" s="227">
        <v>-2.7200000000000002E-3</v>
      </c>
      <c r="U72" s="128">
        <f>ROUND(SUM(Q72,R72,T72,S72),5)</f>
        <v>16.275559999999999</v>
      </c>
      <c r="V72" s="105"/>
      <c r="W72" s="227">
        <v>-2.3800000000000002E-3</v>
      </c>
      <c r="X72" s="66"/>
      <c r="Y72" s="40">
        <f t="shared" si="0"/>
        <v>60</v>
      </c>
      <c r="Z72" s="40"/>
    </row>
    <row r="73" spans="1:26">
      <c r="A73" s="192">
        <f t="shared" si="1"/>
        <v>61</v>
      </c>
      <c r="B73" s="90"/>
      <c r="C73" s="186"/>
      <c r="D73" s="99"/>
      <c r="E73" s="99"/>
      <c r="F73" s="27" t="s">
        <v>69</v>
      </c>
      <c r="H73" s="89"/>
      <c r="I73" s="219"/>
      <c r="J73" s="106"/>
      <c r="K73" s="219"/>
      <c r="L73" s="223"/>
      <c r="M73" s="223"/>
      <c r="N73" s="223"/>
      <c r="O73" s="223"/>
      <c r="P73" s="223"/>
      <c r="Q73" s="142"/>
      <c r="R73" s="222"/>
      <c r="S73" s="222"/>
      <c r="T73" s="227"/>
      <c r="U73" s="128"/>
      <c r="V73" s="105"/>
      <c r="W73" s="227"/>
      <c r="X73" s="66"/>
      <c r="Y73" s="40">
        <f t="shared" si="0"/>
        <v>61</v>
      </c>
      <c r="Z73" s="40"/>
    </row>
    <row r="74" spans="1:26">
      <c r="A74" s="192">
        <f t="shared" si="1"/>
        <v>62</v>
      </c>
      <c r="B74" s="90"/>
      <c r="C74" s="186">
        <f>C59</f>
        <v>1.4E-2</v>
      </c>
      <c r="D74" s="99"/>
      <c r="E74" s="99">
        <f>ROUND(C74*$B$8,0)</f>
        <v>5</v>
      </c>
      <c r="F74" s="53">
        <f>'LP SODIUM VAPOR'!$D$7</f>
        <v>14</v>
      </c>
      <c r="G74" s="53">
        <f>'LP SODIUM VAPOR'!$D$8</f>
        <v>1900</v>
      </c>
      <c r="H74" s="89"/>
      <c r="I74" s="219">
        <v>0.05</v>
      </c>
      <c r="J74" s="86">
        <f>ROUND(DISTRIBUTION!M75,2)</f>
        <v>13.03</v>
      </c>
      <c r="K74" s="219">
        <v>0.01</v>
      </c>
      <c r="L74" s="223">
        <v>0</v>
      </c>
      <c r="M74" s="223">
        <v>0</v>
      </c>
      <c r="N74" s="223">
        <v>0.04</v>
      </c>
      <c r="O74" s="223">
        <v>0</v>
      </c>
      <c r="P74" s="223">
        <v>0</v>
      </c>
      <c r="Q74" s="105">
        <f>SUM(I74:P74)</f>
        <v>13.129999999999999</v>
      </c>
      <c r="R74" s="222">
        <v>2.9000000000000001E-2</v>
      </c>
      <c r="S74" s="222">
        <v>0.30309999999999998</v>
      </c>
      <c r="T74" s="227">
        <v>-4.0000000000000002E-4</v>
      </c>
      <c r="U74" s="128">
        <f>ROUND(SUM(Q74,R74,T74,S74),5)</f>
        <v>13.4617</v>
      </c>
      <c r="V74" s="105"/>
      <c r="W74" s="227">
        <v>-3.5E-4</v>
      </c>
      <c r="X74" s="66"/>
      <c r="Y74" s="40">
        <f t="shared" si="0"/>
        <v>62</v>
      </c>
      <c r="Z74" s="40"/>
    </row>
    <row r="75" spans="1:26">
      <c r="A75" s="192">
        <f t="shared" si="1"/>
        <v>63</v>
      </c>
      <c r="B75" s="90"/>
      <c r="C75" s="186">
        <f>C60</f>
        <v>3.9E-2</v>
      </c>
      <c r="D75" s="99"/>
      <c r="E75" s="99">
        <f>ROUND(C75*$B$8,0)</f>
        <v>14</v>
      </c>
      <c r="F75" s="53">
        <f>'LP SODIUM VAPOR'!$E$7</f>
        <v>39</v>
      </c>
      <c r="G75" s="53">
        <f>'LP SODIUM VAPOR'!$E$8</f>
        <v>4900</v>
      </c>
      <c r="H75" s="89"/>
      <c r="I75" s="219">
        <v>0.15</v>
      </c>
      <c r="J75" s="86">
        <f>ROUND(DISTRIBUTION!M76,2)</f>
        <v>13.54</v>
      </c>
      <c r="K75" s="219">
        <v>0.02</v>
      </c>
      <c r="L75" s="223">
        <v>0</v>
      </c>
      <c r="M75" s="223">
        <v>0</v>
      </c>
      <c r="N75" s="223">
        <v>0.11</v>
      </c>
      <c r="O75" s="223">
        <v>0</v>
      </c>
      <c r="P75" s="223">
        <v>0</v>
      </c>
      <c r="Q75" s="105">
        <f>SUM(I75:P75)</f>
        <v>13.819999999999999</v>
      </c>
      <c r="R75" s="222">
        <v>8.1199999999999994E-2</v>
      </c>
      <c r="S75" s="222">
        <v>0.84867999999999999</v>
      </c>
      <c r="T75" s="227">
        <v>-1.1199999999999999E-3</v>
      </c>
      <c r="U75" s="128">
        <f>ROUND(SUM(Q75,R75,T75,S75),5)</f>
        <v>14.748760000000001</v>
      </c>
      <c r="V75" s="105"/>
      <c r="W75" s="227">
        <v>-9.7999999999999997E-4</v>
      </c>
      <c r="X75" s="66"/>
      <c r="Y75" s="40">
        <f t="shared" ref="Y75:Y97" si="2">A75</f>
        <v>63</v>
      </c>
      <c r="Z75" s="40"/>
    </row>
    <row r="76" spans="1:26">
      <c r="A76" s="192">
        <f t="shared" si="1"/>
        <v>64</v>
      </c>
      <c r="B76" s="90"/>
      <c r="C76" s="186">
        <f>C61</f>
        <v>0.06</v>
      </c>
      <c r="D76" s="99"/>
      <c r="E76" s="99">
        <f>ROUND(C76*$B$8,0)</f>
        <v>21</v>
      </c>
      <c r="F76" s="53">
        <f>'LP SODIUM VAPOR'!$F$7</f>
        <v>60</v>
      </c>
      <c r="G76" s="53">
        <f>'LP SODIUM VAPOR'!$F$8</f>
        <v>6914</v>
      </c>
      <c r="H76" s="89"/>
      <c r="I76" s="219">
        <v>0.22</v>
      </c>
      <c r="J76" s="86">
        <f>ROUND(DISTRIBUTION!M77,2)</f>
        <v>15.62</v>
      </c>
      <c r="K76" s="219">
        <v>0.03</v>
      </c>
      <c r="L76" s="223">
        <v>0</v>
      </c>
      <c r="M76" s="223">
        <v>0</v>
      </c>
      <c r="N76" s="223">
        <v>0.16</v>
      </c>
      <c r="O76" s="223">
        <v>0</v>
      </c>
      <c r="P76" s="223">
        <v>0</v>
      </c>
      <c r="Q76" s="105">
        <f>SUM(I76:P76)</f>
        <v>16.029999999999998</v>
      </c>
      <c r="R76" s="222">
        <v>0.12180000000000001</v>
      </c>
      <c r="S76" s="222">
        <v>1.27302</v>
      </c>
      <c r="T76" s="227">
        <v>-1.6800000000000001E-3</v>
      </c>
      <c r="U76" s="128">
        <f>ROUND(SUM(Q76,R76,T76,S76),5)</f>
        <v>17.42314</v>
      </c>
      <c r="V76" s="105"/>
      <c r="W76" s="227">
        <v>-1.47E-3</v>
      </c>
      <c r="X76" s="66"/>
      <c r="Y76" s="40">
        <f t="shared" si="2"/>
        <v>64</v>
      </c>
      <c r="Z76" s="40"/>
    </row>
    <row r="77" spans="1:26">
      <c r="A77" s="192">
        <f t="shared" si="1"/>
        <v>65</v>
      </c>
      <c r="B77" s="90"/>
      <c r="C77" s="186">
        <f>C62</f>
        <v>9.8000000000000004E-2</v>
      </c>
      <c r="D77" s="99"/>
      <c r="E77" s="99">
        <f>ROUND(C77*$B$8,0)</f>
        <v>34</v>
      </c>
      <c r="F77" s="53">
        <f>'LP SODIUM VAPOR'!$G$7</f>
        <v>98</v>
      </c>
      <c r="G77" s="53">
        <f>'LP SODIUM VAPOR'!$G$8</f>
        <v>11000</v>
      </c>
      <c r="H77" s="89"/>
      <c r="I77" s="219">
        <v>0.36</v>
      </c>
      <c r="J77" s="86">
        <f>ROUND(DISTRIBUTION!M78,2)</f>
        <v>15.8</v>
      </c>
      <c r="K77" s="219">
        <v>0.05</v>
      </c>
      <c r="L77" s="223">
        <v>0</v>
      </c>
      <c r="M77" s="223">
        <v>0</v>
      </c>
      <c r="N77" s="223">
        <v>0.27</v>
      </c>
      <c r="O77" s="223">
        <v>0</v>
      </c>
      <c r="P77" s="223">
        <v>0</v>
      </c>
      <c r="Q77" s="105">
        <f>SUM(I77:P77)</f>
        <v>16.48</v>
      </c>
      <c r="R77" s="222">
        <v>0.19719999999999999</v>
      </c>
      <c r="S77" s="222">
        <v>2.06108</v>
      </c>
      <c r="T77" s="227">
        <v>-2.7200000000000002E-3</v>
      </c>
      <c r="U77" s="128">
        <f>ROUND(SUM(Q77,R77,T77,S77),5)</f>
        <v>18.73556</v>
      </c>
      <c r="V77" s="105"/>
      <c r="W77" s="227">
        <v>-2.3800000000000002E-3</v>
      </c>
      <c r="X77" s="66"/>
      <c r="Y77" s="40">
        <f t="shared" si="2"/>
        <v>65</v>
      </c>
      <c r="Z77" s="40"/>
    </row>
    <row r="78" spans="1:26">
      <c r="A78" s="192">
        <f t="shared" si="1"/>
        <v>66</v>
      </c>
      <c r="B78" s="90"/>
      <c r="C78" s="186"/>
      <c r="D78" s="99"/>
      <c r="E78" s="99"/>
      <c r="F78" s="27" t="s">
        <v>70</v>
      </c>
      <c r="H78" s="89"/>
      <c r="I78" s="219"/>
      <c r="J78" s="106"/>
      <c r="K78" s="219"/>
      <c r="L78" s="223"/>
      <c r="M78" s="223"/>
      <c r="N78" s="223"/>
      <c r="O78" s="223"/>
      <c r="P78" s="223"/>
      <c r="Q78" s="142"/>
      <c r="R78" s="222"/>
      <c r="S78" s="222"/>
      <c r="T78" s="227"/>
      <c r="U78" s="128"/>
      <c r="V78" s="105"/>
      <c r="W78" s="227"/>
      <c r="X78" s="66"/>
      <c r="Y78" s="40">
        <f t="shared" si="2"/>
        <v>66</v>
      </c>
      <c r="Z78" s="40"/>
    </row>
    <row r="79" spans="1:26">
      <c r="A79" s="192">
        <f t="shared" si="1"/>
        <v>67</v>
      </c>
      <c r="B79" s="90"/>
      <c r="C79" s="186">
        <f>C69</f>
        <v>1.4E-2</v>
      </c>
      <c r="D79" s="99"/>
      <c r="E79" s="99">
        <f>ROUND(C79*$B$8,0)</f>
        <v>5</v>
      </c>
      <c r="F79" s="53">
        <f>'LP SODIUM VAPOR'!$D$7</f>
        <v>14</v>
      </c>
      <c r="G79" s="53">
        <f>'LP SODIUM VAPOR'!$D$8</f>
        <v>1900</v>
      </c>
      <c r="H79" s="89"/>
      <c r="I79" s="219">
        <v>0.05</v>
      </c>
      <c r="J79" s="86">
        <f>ROUND(DISTRIBUTION!M80,2)</f>
        <v>8.3800000000000008</v>
      </c>
      <c r="K79" s="219">
        <v>0.01</v>
      </c>
      <c r="L79" s="223">
        <v>0</v>
      </c>
      <c r="M79" s="223">
        <v>0</v>
      </c>
      <c r="N79" s="223">
        <v>0.04</v>
      </c>
      <c r="O79" s="223">
        <v>0</v>
      </c>
      <c r="P79" s="223">
        <v>0</v>
      </c>
      <c r="Q79" s="105">
        <f>SUM(I79:P79)</f>
        <v>8.48</v>
      </c>
      <c r="R79" s="222">
        <v>2.9000000000000001E-2</v>
      </c>
      <c r="S79" s="222">
        <v>0.30309999999999998</v>
      </c>
      <c r="T79" s="227">
        <v>-4.0000000000000002E-4</v>
      </c>
      <c r="U79" s="128">
        <f>ROUND(SUM(Q79,R79,T79,S79),5)</f>
        <v>8.8117000000000001</v>
      </c>
      <c r="V79" s="105"/>
      <c r="W79" s="227">
        <v>-3.5E-4</v>
      </c>
      <c r="X79" s="66"/>
      <c r="Y79" s="40">
        <f t="shared" si="2"/>
        <v>67</v>
      </c>
      <c r="Z79" s="40"/>
    </row>
    <row r="80" spans="1:26">
      <c r="A80" s="192">
        <f t="shared" si="1"/>
        <v>68</v>
      </c>
      <c r="B80" s="90"/>
      <c r="C80" s="186">
        <f>C70</f>
        <v>3.9E-2</v>
      </c>
      <c r="D80" s="99"/>
      <c r="E80" s="99">
        <f>ROUND(C80*$B$8,0)</f>
        <v>14</v>
      </c>
      <c r="F80" s="53">
        <f>'LP SODIUM VAPOR'!$E$7</f>
        <v>39</v>
      </c>
      <c r="G80" s="53">
        <f>'LP SODIUM VAPOR'!$E$8</f>
        <v>4900</v>
      </c>
      <c r="H80" s="89"/>
      <c r="I80" s="219">
        <v>0.15</v>
      </c>
      <c r="J80" s="86">
        <f>ROUND(DISTRIBUTION!M81,2)</f>
        <v>10.15</v>
      </c>
      <c r="K80" s="219">
        <v>0.02</v>
      </c>
      <c r="L80" s="223">
        <v>0</v>
      </c>
      <c r="M80" s="223">
        <v>0</v>
      </c>
      <c r="N80" s="223">
        <v>0.11</v>
      </c>
      <c r="O80" s="223">
        <v>0</v>
      </c>
      <c r="P80" s="223">
        <v>0</v>
      </c>
      <c r="Q80" s="105">
        <f>SUM(I80:P80)</f>
        <v>10.43</v>
      </c>
      <c r="R80" s="222">
        <v>8.1199999999999994E-2</v>
      </c>
      <c r="S80" s="222">
        <v>0.84867999999999999</v>
      </c>
      <c r="T80" s="227">
        <v>-1.1199999999999999E-3</v>
      </c>
      <c r="U80" s="128">
        <f>ROUND(SUM(Q80,R80,T80,S80),5)</f>
        <v>11.35876</v>
      </c>
      <c r="V80" s="105"/>
      <c r="W80" s="227">
        <v>-9.7999999999999997E-4</v>
      </c>
      <c r="X80" s="66"/>
      <c r="Y80" s="40">
        <f t="shared" si="2"/>
        <v>68</v>
      </c>
      <c r="Z80" s="40"/>
    </row>
    <row r="81" spans="1:26">
      <c r="A81" s="192">
        <f t="shared" si="1"/>
        <v>69</v>
      </c>
      <c r="B81" s="90"/>
      <c r="C81" s="186">
        <f>C71</f>
        <v>0.06</v>
      </c>
      <c r="D81" s="99"/>
      <c r="E81" s="99">
        <f>ROUND(C81*$B$8,0)</f>
        <v>21</v>
      </c>
      <c r="F81" s="53">
        <f>'LP SODIUM VAPOR'!$F$7</f>
        <v>60</v>
      </c>
      <c r="G81" s="53">
        <f>'LP SODIUM VAPOR'!$F$8</f>
        <v>6914</v>
      </c>
      <c r="H81" s="89"/>
      <c r="I81" s="219">
        <v>0.22</v>
      </c>
      <c r="J81" s="86">
        <f>ROUND(DISTRIBUTION!M82,2)</f>
        <v>11.17</v>
      </c>
      <c r="K81" s="219">
        <v>0.03</v>
      </c>
      <c r="L81" s="223">
        <v>0</v>
      </c>
      <c r="M81" s="223">
        <v>0</v>
      </c>
      <c r="N81" s="223">
        <v>0.16</v>
      </c>
      <c r="O81" s="223">
        <v>0</v>
      </c>
      <c r="P81" s="223">
        <v>0</v>
      </c>
      <c r="Q81" s="105">
        <f>SUM(I81:P81)</f>
        <v>11.58</v>
      </c>
      <c r="R81" s="222">
        <v>0.12180000000000001</v>
      </c>
      <c r="S81" s="222">
        <v>1.27302</v>
      </c>
      <c r="T81" s="227">
        <v>-1.6800000000000001E-3</v>
      </c>
      <c r="U81" s="128">
        <f>ROUND(SUM(Q81,R81,T81,S81),5)</f>
        <v>12.973140000000001</v>
      </c>
      <c r="V81" s="105"/>
      <c r="W81" s="227">
        <v>-1.47E-3</v>
      </c>
      <c r="X81" s="66"/>
      <c r="Y81" s="40">
        <f t="shared" si="2"/>
        <v>69</v>
      </c>
      <c r="Z81" s="40"/>
    </row>
    <row r="82" spans="1:26">
      <c r="A82" s="192">
        <f t="shared" si="1"/>
        <v>70</v>
      </c>
      <c r="B82" s="90"/>
      <c r="C82" s="186">
        <f>C72</f>
        <v>9.8000000000000004E-2</v>
      </c>
      <c r="D82" s="99"/>
      <c r="E82" s="99">
        <f>ROUND(C82*$B$8,0)</f>
        <v>34</v>
      </c>
      <c r="F82" s="53">
        <f>'LP SODIUM VAPOR'!$G$7</f>
        <v>98</v>
      </c>
      <c r="G82" s="53">
        <f>'LP SODIUM VAPOR'!$G$8</f>
        <v>11000</v>
      </c>
      <c r="H82" s="89"/>
      <c r="I82" s="219">
        <v>0.36</v>
      </c>
      <c r="J82" s="86">
        <f>ROUND(DISTRIBUTION!M83,2)</f>
        <v>13.3</v>
      </c>
      <c r="K82" s="219">
        <v>0.05</v>
      </c>
      <c r="L82" s="223">
        <v>0</v>
      </c>
      <c r="M82" s="223">
        <v>0</v>
      </c>
      <c r="N82" s="223">
        <v>0.27</v>
      </c>
      <c r="O82" s="223">
        <v>0</v>
      </c>
      <c r="P82" s="223">
        <v>0</v>
      </c>
      <c r="Q82" s="105">
        <f>SUM(I82:P82)</f>
        <v>13.98</v>
      </c>
      <c r="R82" s="222">
        <v>0.19719999999999999</v>
      </c>
      <c r="S82" s="222">
        <v>2.06108</v>
      </c>
      <c r="T82" s="227">
        <v>-2.7200000000000002E-3</v>
      </c>
      <c r="U82" s="128">
        <f>ROUND(SUM(Q82,R82,T82,S82),5)</f>
        <v>16.23556</v>
      </c>
      <c r="V82" s="105"/>
      <c r="W82" s="227">
        <v>-2.3800000000000002E-3</v>
      </c>
      <c r="X82" s="66"/>
      <c r="Y82" s="40">
        <f t="shared" si="2"/>
        <v>70</v>
      </c>
      <c r="Z82" s="40"/>
    </row>
    <row r="83" spans="1:26">
      <c r="A83" s="192">
        <f t="shared" si="1"/>
        <v>71</v>
      </c>
      <c r="B83" s="90"/>
      <c r="C83" s="186"/>
      <c r="D83" s="99"/>
      <c r="E83" s="99"/>
      <c r="F83" s="36" t="s">
        <v>110</v>
      </c>
      <c r="H83" s="89"/>
      <c r="I83" s="219"/>
      <c r="J83" s="106"/>
      <c r="K83" s="219"/>
      <c r="L83" s="223"/>
      <c r="M83" s="223"/>
      <c r="N83" s="223"/>
      <c r="O83" s="223"/>
      <c r="P83" s="223"/>
      <c r="Q83" s="142"/>
      <c r="R83" s="222"/>
      <c r="S83" s="222"/>
      <c r="T83" s="227"/>
      <c r="U83" s="128"/>
      <c r="V83" s="105"/>
      <c r="W83" s="227"/>
      <c r="X83" s="66"/>
      <c r="Y83" s="40">
        <f t="shared" si="2"/>
        <v>71</v>
      </c>
      <c r="Z83" s="40"/>
    </row>
    <row r="84" spans="1:26">
      <c r="A84" s="192">
        <f t="shared" ref="A84:A97" si="3">A83+1</f>
        <v>72</v>
      </c>
      <c r="B84" s="90"/>
      <c r="C84" s="186">
        <f>'METAL HALIDE'!D17/1000</f>
        <v>2.0377466318045795E-2</v>
      </c>
      <c r="D84" s="99"/>
      <c r="E84" s="99">
        <f>ROUND(C84*$B$8,0)</f>
        <v>7</v>
      </c>
      <c r="F84" s="53">
        <f>'METAL HALIDE'!$D$7</f>
        <v>39</v>
      </c>
      <c r="G84" s="53">
        <f>'METAL HALIDE'!$D$8</f>
        <v>4900</v>
      </c>
      <c r="H84" s="89"/>
      <c r="I84" s="219">
        <v>7.0000000000000007E-2</v>
      </c>
      <c r="J84" s="86">
        <f>ROUND(DISTRIBUTION!M85,2)</f>
        <v>9.26</v>
      </c>
      <c r="K84" s="219">
        <v>0.01</v>
      </c>
      <c r="L84" s="223">
        <v>0</v>
      </c>
      <c r="M84" s="223">
        <v>0</v>
      </c>
      <c r="N84" s="223">
        <v>0.05</v>
      </c>
      <c r="O84" s="223">
        <v>0</v>
      </c>
      <c r="P84" s="223">
        <v>0</v>
      </c>
      <c r="Q84" s="105">
        <f>SUM(I84:P84)</f>
        <v>9.39</v>
      </c>
      <c r="R84" s="222">
        <v>4.0599999999999997E-2</v>
      </c>
      <c r="S84" s="222">
        <v>0.42433999999999999</v>
      </c>
      <c r="T84" s="227">
        <v>-5.5999999999999995E-4</v>
      </c>
      <c r="U84" s="128">
        <f>ROUND(SUM(Q84,R84,T84,S84),5)</f>
        <v>9.8543800000000008</v>
      </c>
      <c r="V84" s="105"/>
      <c r="W84" s="227">
        <v>-4.8999999999999998E-4</v>
      </c>
      <c r="Y84" s="40">
        <f t="shared" si="2"/>
        <v>72</v>
      </c>
      <c r="Z84" s="40"/>
    </row>
    <row r="85" spans="1:26">
      <c r="A85" s="192">
        <f t="shared" si="3"/>
        <v>73</v>
      </c>
      <c r="B85" s="90"/>
      <c r="C85" s="186">
        <f>'METAL HALIDE'!E17/1000</f>
        <v>2.1634577801879336E-2</v>
      </c>
      <c r="D85" s="99"/>
      <c r="E85" s="99">
        <f>ROUND(C85*$B$8,0)</f>
        <v>8</v>
      </c>
      <c r="F85" s="53">
        <f>'METAL HALIDE'!$E$7</f>
        <v>71</v>
      </c>
      <c r="G85" s="53">
        <f>'METAL HALIDE'!$E$8</f>
        <v>8300</v>
      </c>
      <c r="H85" s="89"/>
      <c r="I85" s="219">
        <v>0.09</v>
      </c>
      <c r="J85" s="86">
        <f>ROUND(DISTRIBUTION!M86,2)</f>
        <v>10.53</v>
      </c>
      <c r="K85" s="219">
        <v>0.01</v>
      </c>
      <c r="L85" s="223">
        <v>0</v>
      </c>
      <c r="M85" s="223">
        <v>0</v>
      </c>
      <c r="N85" s="223">
        <v>0.06</v>
      </c>
      <c r="O85" s="223">
        <v>0</v>
      </c>
      <c r="P85" s="223">
        <v>0</v>
      </c>
      <c r="Q85" s="105">
        <f>SUM(I85:P85)</f>
        <v>10.69</v>
      </c>
      <c r="R85" s="222">
        <v>4.6399999999999997E-2</v>
      </c>
      <c r="S85" s="222">
        <v>0.48496</v>
      </c>
      <c r="T85" s="227">
        <v>-6.4000000000000005E-4</v>
      </c>
      <c r="U85" s="128">
        <f>ROUND(SUM(Q85,R85,T85,S85),5)</f>
        <v>11.22072</v>
      </c>
      <c r="V85" s="105"/>
      <c r="W85" s="227">
        <v>-5.5999999999999995E-4</v>
      </c>
      <c r="X85" s="66"/>
      <c r="Y85" s="40">
        <f t="shared" si="2"/>
        <v>73</v>
      </c>
      <c r="Z85" s="40"/>
    </row>
    <row r="86" spans="1:26">
      <c r="A86" s="192">
        <f t="shared" si="3"/>
        <v>74</v>
      </c>
      <c r="B86" s="90"/>
      <c r="C86" s="186">
        <f>'METAL HALIDE'!F17/1000</f>
        <v>2.3014987069309E-2</v>
      </c>
      <c r="D86" s="99"/>
      <c r="E86" s="99">
        <f>ROUND(C86*$B$8,0)</f>
        <v>8</v>
      </c>
      <c r="F86" s="53">
        <f>'METAL HALIDE'!$F$7</f>
        <v>98</v>
      </c>
      <c r="G86" s="53">
        <f>'METAL HALIDE'!$F$8</f>
        <v>11000</v>
      </c>
      <c r="H86" s="89"/>
      <c r="I86" s="219">
        <v>0.09</v>
      </c>
      <c r="J86" s="86">
        <f>ROUND(DISTRIBUTION!M87,2)</f>
        <v>11.93</v>
      </c>
      <c r="K86" s="219">
        <v>0.01</v>
      </c>
      <c r="L86" s="223">
        <v>0</v>
      </c>
      <c r="M86" s="223">
        <v>0</v>
      </c>
      <c r="N86" s="223">
        <v>0.06</v>
      </c>
      <c r="O86" s="223">
        <v>0</v>
      </c>
      <c r="P86" s="223">
        <v>0</v>
      </c>
      <c r="Q86" s="105">
        <f>SUM(I86:P86)</f>
        <v>12.09</v>
      </c>
      <c r="R86" s="222">
        <v>4.6399999999999997E-2</v>
      </c>
      <c r="S86" s="222">
        <v>0.48496</v>
      </c>
      <c r="T86" s="227">
        <v>-6.4000000000000005E-4</v>
      </c>
      <c r="U86" s="128">
        <f>ROUND(SUM(Q86,R86,T86,S86),5)</f>
        <v>12.62072</v>
      </c>
      <c r="V86" s="105"/>
      <c r="W86" s="227">
        <v>-5.5999999999999995E-4</v>
      </c>
      <c r="X86" s="66"/>
      <c r="Y86" s="40">
        <f t="shared" si="2"/>
        <v>74</v>
      </c>
      <c r="Z86" s="40"/>
    </row>
    <row r="87" spans="1:26">
      <c r="A87" s="192">
        <f t="shared" si="3"/>
        <v>75</v>
      </c>
      <c r="B87" s="90"/>
      <c r="C87" s="186">
        <f>'METAL HALIDE'!G17/1000</f>
        <v>2.4455929439611054E-2</v>
      </c>
      <c r="D87" s="99"/>
      <c r="E87" s="99">
        <f>ROUND(C87*$B$8,0)</f>
        <v>8</v>
      </c>
      <c r="F87" s="53">
        <f>'METAL HALIDE'!$G$7</f>
        <v>136</v>
      </c>
      <c r="G87" s="53">
        <f>'METAL HALIDE'!$G$8</f>
        <v>14000</v>
      </c>
      <c r="H87" s="89"/>
      <c r="I87" s="219">
        <v>0.09</v>
      </c>
      <c r="J87" s="86">
        <f>ROUND(DISTRIBUTION!M88,2)</f>
        <v>13.39</v>
      </c>
      <c r="K87" s="219">
        <v>0.01</v>
      </c>
      <c r="L87" s="223">
        <v>0</v>
      </c>
      <c r="M87" s="223">
        <v>0</v>
      </c>
      <c r="N87" s="223">
        <v>0.06</v>
      </c>
      <c r="O87" s="223">
        <v>0</v>
      </c>
      <c r="P87" s="223">
        <v>0</v>
      </c>
      <c r="Q87" s="105">
        <f>SUM(I87:P87)</f>
        <v>13.55</v>
      </c>
      <c r="R87" s="222">
        <v>4.6399999999999997E-2</v>
      </c>
      <c r="S87" s="222">
        <v>0.48496</v>
      </c>
      <c r="T87" s="227">
        <v>-6.4000000000000005E-4</v>
      </c>
      <c r="U87" s="128">
        <f>ROUND(SUM(Q87,R87,T87,S87),5)</f>
        <v>14.080719999999999</v>
      </c>
      <c r="V87" s="105"/>
      <c r="W87" s="227">
        <v>-5.5999999999999995E-4</v>
      </c>
      <c r="X87" s="66"/>
      <c r="Y87" s="40">
        <f t="shared" si="2"/>
        <v>75</v>
      </c>
      <c r="Z87" s="40"/>
    </row>
    <row r="88" spans="1:26">
      <c r="A88" s="192">
        <f t="shared" si="3"/>
        <v>76</v>
      </c>
      <c r="B88" s="90"/>
      <c r="C88" s="186"/>
      <c r="D88" s="55"/>
      <c r="E88" s="99"/>
      <c r="F88" s="36" t="s">
        <v>111</v>
      </c>
      <c r="I88" s="219"/>
      <c r="J88" s="105"/>
      <c r="K88" s="219"/>
      <c r="L88" s="223"/>
      <c r="M88" s="223"/>
      <c r="N88" s="223"/>
      <c r="O88" s="223"/>
      <c r="P88" s="223"/>
      <c r="Q88" s="105"/>
      <c r="R88" s="222"/>
      <c r="S88" s="222"/>
      <c r="T88" s="227"/>
      <c r="U88" s="128"/>
      <c r="V88" s="105"/>
      <c r="W88" s="227"/>
      <c r="Y88" s="40">
        <f t="shared" si="2"/>
        <v>76</v>
      </c>
      <c r="Z88" s="40"/>
    </row>
    <row r="89" spans="1:26">
      <c r="A89" s="192">
        <f t="shared" si="3"/>
        <v>77</v>
      </c>
      <c r="B89" s="90"/>
      <c r="C89" s="186">
        <f>C84</f>
        <v>2.0377466318045795E-2</v>
      </c>
      <c r="D89" s="99"/>
      <c r="E89" s="99">
        <f>ROUND(C89*$B$8,0)</f>
        <v>7</v>
      </c>
      <c r="F89" s="53">
        <f>'METAL HALIDE'!$D$7</f>
        <v>39</v>
      </c>
      <c r="G89" s="53">
        <f>'METAL HALIDE'!$D$8</f>
        <v>4900</v>
      </c>
      <c r="H89" s="89"/>
      <c r="I89" s="219">
        <v>7.0000000000000007E-2</v>
      </c>
      <c r="J89" s="86">
        <f>ROUND(DISTRIBUTION!M90,2)</f>
        <v>9.92</v>
      </c>
      <c r="K89" s="219">
        <v>0.01</v>
      </c>
      <c r="L89" s="223">
        <v>0</v>
      </c>
      <c r="M89" s="223">
        <v>0</v>
      </c>
      <c r="N89" s="223">
        <v>0.05</v>
      </c>
      <c r="O89" s="223">
        <v>0</v>
      </c>
      <c r="P89" s="223">
        <v>0</v>
      </c>
      <c r="Q89" s="105">
        <f>SUM(I89:P89)</f>
        <v>10.050000000000001</v>
      </c>
      <c r="R89" s="222">
        <v>4.0599999999999997E-2</v>
      </c>
      <c r="S89" s="222">
        <v>0.42433999999999999</v>
      </c>
      <c r="T89" s="227">
        <v>-5.5999999999999995E-4</v>
      </c>
      <c r="U89" s="128">
        <f>ROUND(SUM(Q89,R89,T89,S89),5)</f>
        <v>10.514379999999999</v>
      </c>
      <c r="V89" s="105"/>
      <c r="W89" s="227">
        <v>-4.8999999999999998E-4</v>
      </c>
      <c r="X89" s="66"/>
      <c r="Y89" s="40">
        <f t="shared" si="2"/>
        <v>77</v>
      </c>
      <c r="Z89" s="40"/>
    </row>
    <row r="90" spans="1:26">
      <c r="A90" s="192">
        <f t="shared" si="3"/>
        <v>78</v>
      </c>
      <c r="B90" s="90"/>
      <c r="C90" s="186">
        <f>C85</f>
        <v>2.1634577801879336E-2</v>
      </c>
      <c r="D90" s="99"/>
      <c r="E90" s="99">
        <f>ROUND(C90*$B$8,0)</f>
        <v>8</v>
      </c>
      <c r="F90" s="53">
        <f>'METAL HALIDE'!$E$7</f>
        <v>71</v>
      </c>
      <c r="G90" s="53">
        <f>'METAL HALIDE'!$E$8</f>
        <v>8300</v>
      </c>
      <c r="H90" s="89"/>
      <c r="I90" s="219">
        <v>0.09</v>
      </c>
      <c r="J90" s="86">
        <f>ROUND(DISTRIBUTION!M91,2)</f>
        <v>11.2</v>
      </c>
      <c r="K90" s="219">
        <v>0.01</v>
      </c>
      <c r="L90" s="223">
        <v>0</v>
      </c>
      <c r="M90" s="223">
        <v>0</v>
      </c>
      <c r="N90" s="223">
        <v>0.06</v>
      </c>
      <c r="O90" s="223">
        <v>0</v>
      </c>
      <c r="P90" s="223">
        <v>0</v>
      </c>
      <c r="Q90" s="105">
        <f>SUM(I90:P90)</f>
        <v>11.36</v>
      </c>
      <c r="R90" s="222">
        <v>4.6399999999999997E-2</v>
      </c>
      <c r="S90" s="222">
        <v>0.48496</v>
      </c>
      <c r="T90" s="227">
        <v>-6.4000000000000005E-4</v>
      </c>
      <c r="U90" s="128">
        <f>ROUND(SUM(Q90,R90,T90,S90),5)</f>
        <v>11.89072</v>
      </c>
      <c r="V90" s="105"/>
      <c r="W90" s="227">
        <v>-5.5999999999999995E-4</v>
      </c>
      <c r="X90" s="66"/>
      <c r="Y90" s="40">
        <f t="shared" si="2"/>
        <v>78</v>
      </c>
      <c r="Z90" s="40"/>
    </row>
    <row r="91" spans="1:26">
      <c r="A91" s="192">
        <f t="shared" si="3"/>
        <v>79</v>
      </c>
      <c r="B91" s="90"/>
      <c r="C91" s="186">
        <f>C86</f>
        <v>2.3014987069309E-2</v>
      </c>
      <c r="D91" s="99"/>
      <c r="E91" s="99">
        <f>ROUND(C91*$B$8,0)</f>
        <v>8</v>
      </c>
      <c r="F91" s="53">
        <f>'METAL HALIDE'!$F$7</f>
        <v>98</v>
      </c>
      <c r="G91" s="53">
        <f>'METAL HALIDE'!$F$8</f>
        <v>11000</v>
      </c>
      <c r="H91" s="89"/>
      <c r="I91" s="219">
        <v>0.09</v>
      </c>
      <c r="J91" s="86">
        <f>ROUND(DISTRIBUTION!M92,2)</f>
        <v>12.59</v>
      </c>
      <c r="K91" s="219">
        <v>0.01</v>
      </c>
      <c r="L91" s="223">
        <v>0</v>
      </c>
      <c r="M91" s="223">
        <v>0</v>
      </c>
      <c r="N91" s="223">
        <v>0.06</v>
      </c>
      <c r="O91" s="223">
        <v>0</v>
      </c>
      <c r="P91" s="223">
        <v>0</v>
      </c>
      <c r="Q91" s="105">
        <f>SUM(I91:P91)</f>
        <v>12.75</v>
      </c>
      <c r="R91" s="222">
        <v>4.6399999999999997E-2</v>
      </c>
      <c r="S91" s="222">
        <v>0.48496</v>
      </c>
      <c r="T91" s="227">
        <v>-6.4000000000000005E-4</v>
      </c>
      <c r="U91" s="128">
        <f>ROUND(SUM(Q91,R91,T91,S91),5)</f>
        <v>13.280720000000001</v>
      </c>
      <c r="V91" s="105"/>
      <c r="W91" s="227">
        <v>-5.5999999999999995E-4</v>
      </c>
      <c r="X91" s="66"/>
      <c r="Y91" s="40">
        <f t="shared" si="2"/>
        <v>79</v>
      </c>
      <c r="Z91" s="40"/>
    </row>
    <row r="92" spans="1:26">
      <c r="A92" s="192">
        <f t="shared" si="3"/>
        <v>80</v>
      </c>
      <c r="B92" s="90"/>
      <c r="C92" s="186">
        <f>C87</f>
        <v>2.4455929439611054E-2</v>
      </c>
      <c r="D92" s="99"/>
      <c r="E92" s="99">
        <f>ROUND(C92*$B$8,0)</f>
        <v>8</v>
      </c>
      <c r="F92" s="53">
        <f>'METAL HALIDE'!$G$7</f>
        <v>136</v>
      </c>
      <c r="G92" s="53">
        <f>'METAL HALIDE'!$G$8</f>
        <v>14000</v>
      </c>
      <c r="H92" s="89"/>
      <c r="I92" s="219">
        <v>0.09</v>
      </c>
      <c r="J92" s="86">
        <f>ROUND(DISTRIBUTION!M93,2)</f>
        <v>14.05</v>
      </c>
      <c r="K92" s="219">
        <v>0.01</v>
      </c>
      <c r="L92" s="223">
        <v>0</v>
      </c>
      <c r="M92" s="223">
        <v>0</v>
      </c>
      <c r="N92" s="223">
        <v>0.06</v>
      </c>
      <c r="O92" s="223">
        <v>0</v>
      </c>
      <c r="P92" s="223">
        <v>0</v>
      </c>
      <c r="Q92" s="105">
        <f>SUM(I92:P92)</f>
        <v>14.21</v>
      </c>
      <c r="R92" s="222">
        <v>4.6399999999999997E-2</v>
      </c>
      <c r="S92" s="222">
        <v>0.48496</v>
      </c>
      <c r="T92" s="227">
        <v>-6.4000000000000005E-4</v>
      </c>
      <c r="U92" s="128">
        <f>ROUND(SUM(Q92,R92,T92,S92),5)</f>
        <v>14.74072</v>
      </c>
      <c r="V92" s="105"/>
      <c r="W92" s="227">
        <v>-5.5999999999999995E-4</v>
      </c>
      <c r="X92" s="66"/>
      <c r="Y92" s="40">
        <f t="shared" si="2"/>
        <v>80</v>
      </c>
      <c r="Z92" s="40"/>
    </row>
    <row r="93" spans="1:26">
      <c r="A93" s="192">
        <f t="shared" si="3"/>
        <v>81</v>
      </c>
      <c r="B93" s="90"/>
      <c r="C93" s="186"/>
      <c r="D93" s="55"/>
      <c r="E93" s="99"/>
      <c r="F93" s="36" t="s">
        <v>112</v>
      </c>
      <c r="I93" s="219"/>
      <c r="J93" s="105"/>
      <c r="K93" s="219"/>
      <c r="L93" s="223"/>
      <c r="M93" s="223"/>
      <c r="N93" s="223"/>
      <c r="O93" s="223"/>
      <c r="P93" s="223"/>
      <c r="Q93" s="105"/>
      <c r="R93" s="222"/>
      <c r="S93" s="222"/>
      <c r="T93" s="227"/>
      <c r="U93" s="128"/>
      <c r="V93" s="105"/>
      <c r="W93" s="227"/>
      <c r="Y93" s="40">
        <f t="shared" si="2"/>
        <v>81</v>
      </c>
      <c r="Z93" s="40"/>
    </row>
    <row r="94" spans="1:26">
      <c r="A94" s="192">
        <f t="shared" si="3"/>
        <v>82</v>
      </c>
      <c r="B94" s="90"/>
      <c r="C94" s="186">
        <f>C84</f>
        <v>2.0377466318045795E-2</v>
      </c>
      <c r="D94" s="99"/>
      <c r="E94" s="99">
        <f>ROUND(C94*$B$8,0)</f>
        <v>7</v>
      </c>
      <c r="F94" s="53">
        <f>'METAL HALIDE'!$D$7</f>
        <v>39</v>
      </c>
      <c r="G94" s="53">
        <f>'METAL HALIDE'!$D$8</f>
        <v>4900</v>
      </c>
      <c r="H94" s="89"/>
      <c r="I94" s="219">
        <v>7.0000000000000007E-2</v>
      </c>
      <c r="J94" s="86">
        <f>ROUND(DISTRIBUTION!M95,2)</f>
        <v>20.12</v>
      </c>
      <c r="K94" s="219">
        <v>0.01</v>
      </c>
      <c r="L94" s="223">
        <v>0</v>
      </c>
      <c r="M94" s="223">
        <v>0</v>
      </c>
      <c r="N94" s="223">
        <v>0.05</v>
      </c>
      <c r="O94" s="223">
        <v>0</v>
      </c>
      <c r="P94" s="223">
        <v>0</v>
      </c>
      <c r="Q94" s="105">
        <f>SUM(I94:P94)</f>
        <v>20.250000000000004</v>
      </c>
      <c r="R94" s="222">
        <v>4.0599999999999997E-2</v>
      </c>
      <c r="S94" s="222">
        <v>0.42433999999999999</v>
      </c>
      <c r="T94" s="227">
        <v>-5.5999999999999995E-4</v>
      </c>
      <c r="U94" s="128">
        <f>ROUND(SUM(Q94,R94,T94,S94),5)</f>
        <v>20.714379999999998</v>
      </c>
      <c r="V94" s="105"/>
      <c r="W94" s="227">
        <v>-4.8999999999999998E-4</v>
      </c>
      <c r="X94" s="66"/>
      <c r="Y94" s="40">
        <f t="shared" si="2"/>
        <v>82</v>
      </c>
      <c r="Z94" s="40"/>
    </row>
    <row r="95" spans="1:26">
      <c r="A95" s="192">
        <f t="shared" si="3"/>
        <v>83</v>
      </c>
      <c r="B95" s="90"/>
      <c r="C95" s="186">
        <f>C85</f>
        <v>2.1634577801879336E-2</v>
      </c>
      <c r="D95" s="99"/>
      <c r="E95" s="99">
        <f>ROUND(C95*$B$8,0)</f>
        <v>8</v>
      </c>
      <c r="F95" s="53">
        <f>'METAL HALIDE'!$E$7</f>
        <v>71</v>
      </c>
      <c r="G95" s="53">
        <f>'METAL HALIDE'!$E$8</f>
        <v>8300</v>
      </c>
      <c r="H95" s="89"/>
      <c r="I95" s="219">
        <v>0.09</v>
      </c>
      <c r="J95" s="86">
        <f>ROUND(DISTRIBUTION!M96,2)</f>
        <v>21.4</v>
      </c>
      <c r="K95" s="219">
        <v>0.01</v>
      </c>
      <c r="L95" s="223">
        <v>0</v>
      </c>
      <c r="M95" s="223">
        <v>0</v>
      </c>
      <c r="N95" s="223">
        <v>0.06</v>
      </c>
      <c r="O95" s="223">
        <v>0</v>
      </c>
      <c r="P95" s="223">
        <v>0</v>
      </c>
      <c r="Q95" s="105">
        <f>SUM(I95:P95)</f>
        <v>21.56</v>
      </c>
      <c r="R95" s="222">
        <v>4.6399999999999997E-2</v>
      </c>
      <c r="S95" s="222">
        <v>0.48496</v>
      </c>
      <c r="T95" s="227">
        <v>-6.4000000000000005E-4</v>
      </c>
      <c r="U95" s="128">
        <f>ROUND(SUM(Q95,R95,T95,S95),5)</f>
        <v>22.090720000000001</v>
      </c>
      <c r="V95" s="105"/>
      <c r="W95" s="227">
        <v>-5.5999999999999995E-4</v>
      </c>
      <c r="X95" s="66"/>
      <c r="Y95" s="40">
        <f t="shared" si="2"/>
        <v>83</v>
      </c>
      <c r="Z95" s="40"/>
    </row>
    <row r="96" spans="1:26">
      <c r="A96" s="192">
        <f t="shared" si="3"/>
        <v>84</v>
      </c>
      <c r="B96" s="90"/>
      <c r="C96" s="186">
        <f>C86</f>
        <v>2.3014987069309E-2</v>
      </c>
      <c r="D96" s="99"/>
      <c r="E96" s="99">
        <f>ROUND(C96*$B$8,0)</f>
        <v>8</v>
      </c>
      <c r="F96" s="53">
        <f>'METAL HALIDE'!$F$7</f>
        <v>98</v>
      </c>
      <c r="G96" s="53">
        <f>'METAL HALIDE'!$F$8</f>
        <v>11000</v>
      </c>
      <c r="H96" s="89"/>
      <c r="I96" s="219">
        <v>0.09</v>
      </c>
      <c r="J96" s="86">
        <f>ROUND(DISTRIBUTION!M97,2)</f>
        <v>22.79</v>
      </c>
      <c r="K96" s="219">
        <v>0.01</v>
      </c>
      <c r="L96" s="223">
        <v>0</v>
      </c>
      <c r="M96" s="223">
        <v>0</v>
      </c>
      <c r="N96" s="223">
        <v>0.06</v>
      </c>
      <c r="O96" s="223">
        <v>0</v>
      </c>
      <c r="P96" s="223">
        <v>0</v>
      </c>
      <c r="Q96" s="105">
        <f>SUM(I96:P96)</f>
        <v>22.95</v>
      </c>
      <c r="R96" s="222">
        <v>4.6399999999999997E-2</v>
      </c>
      <c r="S96" s="222">
        <v>0.48496</v>
      </c>
      <c r="T96" s="227">
        <v>-6.4000000000000005E-4</v>
      </c>
      <c r="U96" s="128">
        <f>ROUND(SUM(Q96,R96,T96,S96),5)</f>
        <v>23.480720000000002</v>
      </c>
      <c r="V96" s="105"/>
      <c r="W96" s="227">
        <v>-5.5999999999999995E-4</v>
      </c>
      <c r="X96" s="66"/>
      <c r="Y96" s="40">
        <f t="shared" si="2"/>
        <v>84</v>
      </c>
      <c r="Z96" s="40"/>
    </row>
    <row r="97" spans="1:26">
      <c r="A97" s="192">
        <f t="shared" si="3"/>
        <v>85</v>
      </c>
      <c r="B97" s="90"/>
      <c r="C97" s="186">
        <f>C87</f>
        <v>2.4455929439611054E-2</v>
      </c>
      <c r="D97" s="99"/>
      <c r="E97" s="99">
        <f>ROUND(C97*$B$8,0)</f>
        <v>8</v>
      </c>
      <c r="F97" s="53">
        <f>'METAL HALIDE'!$G$7</f>
        <v>136</v>
      </c>
      <c r="G97" s="53">
        <f>'METAL HALIDE'!$G$8</f>
        <v>14000</v>
      </c>
      <c r="H97" s="89"/>
      <c r="I97" s="219">
        <v>0.09</v>
      </c>
      <c r="J97" s="86">
        <f>ROUND(DISTRIBUTION!M98,2)</f>
        <v>24.26</v>
      </c>
      <c r="K97" s="219">
        <v>0.01</v>
      </c>
      <c r="L97" s="223">
        <v>0</v>
      </c>
      <c r="M97" s="223">
        <v>0</v>
      </c>
      <c r="N97" s="223">
        <v>0.06</v>
      </c>
      <c r="O97" s="223">
        <v>0</v>
      </c>
      <c r="P97" s="223">
        <v>0</v>
      </c>
      <c r="Q97" s="105">
        <f>SUM(I97:P97)</f>
        <v>24.42</v>
      </c>
      <c r="R97" s="222">
        <v>4.6399999999999997E-2</v>
      </c>
      <c r="S97" s="222">
        <v>0.48496</v>
      </c>
      <c r="T97" s="227">
        <v>-6.4000000000000005E-4</v>
      </c>
      <c r="U97" s="128">
        <f>ROUND(SUM(Q97,R97,T97,S97),5)</f>
        <v>24.95072</v>
      </c>
      <c r="V97" s="105"/>
      <c r="W97" s="227">
        <v>-5.5999999999999995E-4</v>
      </c>
      <c r="X97" s="66"/>
      <c r="Y97" s="40">
        <f t="shared" si="2"/>
        <v>85</v>
      </c>
      <c r="Z97" s="40"/>
    </row>
  </sheetData>
  <mergeCells count="10">
    <mergeCell ref="B6:E6"/>
    <mergeCell ref="F9:G9"/>
    <mergeCell ref="B7:E7"/>
    <mergeCell ref="B8:E8"/>
    <mergeCell ref="F1:Y1"/>
    <mergeCell ref="F2:Y2"/>
    <mergeCell ref="F3:Y3"/>
    <mergeCell ref="F5:Y5"/>
    <mergeCell ref="B4:E4"/>
    <mergeCell ref="B5:E5"/>
  </mergeCells>
  <phoneticPr fontId="4" type="noConversion"/>
  <printOptions horizontalCentered="1"/>
  <pageMargins left="0.75" right="0.75" top="1" bottom="1" header="0.5" footer="0.5"/>
  <pageSetup scale="69" orientation="landscape" r:id="rId1"/>
  <headerFooter alignWithMargins="0">
    <oddFooter>&amp;L&amp;F
&amp;A&amp;R&amp;P of &amp;N</oddFooter>
  </headerFooter>
  <rowBreaks count="1" manualBreakCount="1">
    <brk id="53" max="2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X101"/>
  <sheetViews>
    <sheetView zoomScaleNormal="100" zoomScaleSheetLayoutView="100" workbookViewId="0">
      <pane ySplit="12" topLeftCell="A13" activePane="bottomLeft" state="frozen"/>
      <selection activeCell="A37" sqref="A37"/>
      <selection pane="bottomLeft" activeCell="E100" sqref="E100"/>
    </sheetView>
  </sheetViews>
  <sheetFormatPr defaultColWidth="9.28515625" defaultRowHeight="11.25"/>
  <cols>
    <col min="1" max="1" width="4" style="27" customWidth="1"/>
    <col min="2" max="2" width="1.7109375" style="27" customWidth="1"/>
    <col min="3" max="3" width="21.28515625" style="27" customWidth="1"/>
    <col min="4" max="4" width="14" style="27" customWidth="1"/>
    <col min="5" max="5" width="9.42578125" style="27" bestFit="1" customWidth="1"/>
    <col min="6" max="6" width="10.140625" style="27" bestFit="1" customWidth="1"/>
    <col min="7" max="7" width="13.28515625" style="27" bestFit="1" customWidth="1"/>
    <col min="8" max="8" width="13.7109375" style="27" customWidth="1"/>
    <col min="9" max="9" width="11.28515625" style="27" bestFit="1" customWidth="1"/>
    <col min="10" max="10" width="13.28515625" style="27" bestFit="1" customWidth="1"/>
    <col min="11" max="11" width="15" style="27" bestFit="1" customWidth="1"/>
    <col min="12" max="12" width="8" style="27" bestFit="1" customWidth="1"/>
    <col min="13" max="13" width="13.28515625" style="27" bestFit="1" customWidth="1"/>
    <col min="14" max="14" width="13.28515625" style="27" customWidth="1"/>
    <col min="15" max="15" width="1.7109375" style="27" customWidth="1"/>
    <col min="16" max="16" width="4" style="27" customWidth="1"/>
    <col min="17" max="17" width="9.28515625" style="27"/>
    <col min="18" max="18" width="7.5703125" style="101" customWidth="1"/>
    <col min="19" max="19" width="14.7109375" style="85" bestFit="1" customWidth="1"/>
    <col min="20" max="20" width="10.42578125" style="27" bestFit="1" customWidth="1"/>
    <col min="21" max="16384" width="9.28515625" style="27"/>
  </cols>
  <sheetData>
    <row r="1" spans="1:24">
      <c r="A1" s="288" t="str">
        <f>'LS-1 RATE COMPARISON'!A1</f>
        <v>SAN DIEGO GAS AND ELECTRIC COMPANY ("SDG&amp;E")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24">
      <c r="A2" s="288" t="str">
        <f>'LS-1 RATE COMPARISON'!A2</f>
        <v>TEST YEAR ("TY") 2019 GENERAL RATE CASE ("GRC") PHASE 2, APPLICATION ("A.") 19-03-002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24">
      <c r="A3" s="288" t="str">
        <f>'LS-1 RATE COMPARISON'!A3</f>
        <v>SAXE SUPPLEMENTAL TESTIMONY WORKPAPER #1 - LS-1 LED RATES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</row>
    <row r="4" spans="1:24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</row>
    <row r="5" spans="1:24">
      <c r="A5" s="295" t="s">
        <v>234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</row>
    <row r="6" spans="1:24">
      <c r="A6" s="241"/>
      <c r="B6" s="241"/>
      <c r="C6" s="241"/>
      <c r="D6" s="241"/>
      <c r="E6" s="241"/>
      <c r="F6" s="241"/>
      <c r="G6" s="241"/>
      <c r="H6" s="241"/>
      <c r="I6" s="241"/>
      <c r="J6" s="241"/>
      <c r="K6" s="241"/>
      <c r="L6" s="241"/>
      <c r="M6" s="241"/>
      <c r="N6" s="241"/>
      <c r="O6" s="241"/>
      <c r="P6" s="241"/>
    </row>
    <row r="7" spans="1:24">
      <c r="A7" s="34"/>
      <c r="B7" s="34"/>
      <c r="E7" s="34"/>
      <c r="F7" s="34"/>
      <c r="G7" s="34"/>
      <c r="H7" s="174"/>
      <c r="K7" s="191" t="s">
        <v>75</v>
      </c>
      <c r="M7" s="50"/>
      <c r="N7" s="191" t="s">
        <v>75</v>
      </c>
      <c r="O7" s="50"/>
      <c r="P7" s="34"/>
    </row>
    <row r="8" spans="1:24">
      <c r="A8" s="34"/>
      <c r="B8" s="34"/>
      <c r="F8" s="191" t="s">
        <v>74</v>
      </c>
      <c r="G8" s="191" t="s">
        <v>75</v>
      </c>
      <c r="H8" s="191" t="s">
        <v>35</v>
      </c>
      <c r="I8" s="191"/>
      <c r="J8" s="191" t="s">
        <v>97</v>
      </c>
      <c r="K8" s="191" t="s">
        <v>226</v>
      </c>
      <c r="M8" s="191" t="s">
        <v>73</v>
      </c>
      <c r="N8" s="191" t="s">
        <v>226</v>
      </c>
      <c r="O8" s="50"/>
      <c r="P8" s="34"/>
    </row>
    <row r="9" spans="1:24">
      <c r="A9" s="34"/>
      <c r="B9" s="34"/>
      <c r="F9" s="34" t="s">
        <v>226</v>
      </c>
      <c r="G9" s="191" t="s">
        <v>226</v>
      </c>
      <c r="H9" s="191" t="s">
        <v>226</v>
      </c>
      <c r="I9" s="191" t="s">
        <v>35</v>
      </c>
      <c r="J9" s="191" t="s">
        <v>226</v>
      </c>
      <c r="K9" s="191" t="s">
        <v>94</v>
      </c>
      <c r="L9" s="34" t="s">
        <v>36</v>
      </c>
      <c r="M9" s="34" t="s">
        <v>226</v>
      </c>
      <c r="N9" s="191" t="s">
        <v>94</v>
      </c>
      <c r="O9" s="34"/>
      <c r="P9" s="34"/>
    </row>
    <row r="10" spans="1:24">
      <c r="A10" s="34"/>
      <c r="B10" s="34"/>
      <c r="C10" s="102" t="s">
        <v>41</v>
      </c>
      <c r="E10" s="34" t="s">
        <v>101</v>
      </c>
      <c r="F10" s="34" t="s">
        <v>25</v>
      </c>
      <c r="G10" s="34" t="s">
        <v>76</v>
      </c>
      <c r="H10" s="103" t="s">
        <v>98</v>
      </c>
      <c r="I10" s="34" t="s">
        <v>99</v>
      </c>
      <c r="J10" s="34" t="s">
        <v>77</v>
      </c>
      <c r="K10" s="34" t="s">
        <v>224</v>
      </c>
      <c r="L10" s="34" t="s">
        <v>32</v>
      </c>
      <c r="M10" s="34" t="s">
        <v>77</v>
      </c>
      <c r="N10" s="191" t="s">
        <v>225</v>
      </c>
      <c r="O10" s="34"/>
      <c r="P10" s="34"/>
    </row>
    <row r="11" spans="1:24">
      <c r="A11" s="81" t="s">
        <v>1</v>
      </c>
      <c r="B11" s="81"/>
      <c r="C11" s="34" t="s">
        <v>43</v>
      </c>
      <c r="D11" s="34" t="s">
        <v>44</v>
      </c>
      <c r="E11" s="34" t="s">
        <v>100</v>
      </c>
      <c r="F11" s="130" t="s">
        <v>45</v>
      </c>
      <c r="G11" s="34" t="s">
        <v>46</v>
      </c>
      <c r="H11" s="103" t="s">
        <v>45</v>
      </c>
      <c r="I11" s="34" t="s">
        <v>46</v>
      </c>
      <c r="J11" s="103" t="s">
        <v>45</v>
      </c>
      <c r="K11" s="34" t="s">
        <v>46</v>
      </c>
      <c r="L11" s="34" t="s">
        <v>47</v>
      </c>
      <c r="M11" s="34" t="s">
        <v>46</v>
      </c>
      <c r="N11" s="191" t="s">
        <v>46</v>
      </c>
      <c r="O11" s="34"/>
      <c r="P11" s="81" t="s">
        <v>1</v>
      </c>
    </row>
    <row r="12" spans="1:24">
      <c r="A12" s="175" t="s">
        <v>48</v>
      </c>
      <c r="B12" s="175"/>
      <c r="C12" s="143" t="s">
        <v>50</v>
      </c>
      <c r="D12" s="143" t="s">
        <v>60</v>
      </c>
      <c r="E12" s="143" t="s">
        <v>61</v>
      </c>
      <c r="F12" s="144" t="s">
        <v>62</v>
      </c>
      <c r="G12" s="143" t="s">
        <v>63</v>
      </c>
      <c r="H12" s="143" t="s">
        <v>64</v>
      </c>
      <c r="I12" s="143" t="s">
        <v>65</v>
      </c>
      <c r="J12" s="143" t="s">
        <v>78</v>
      </c>
      <c r="K12" s="143" t="s">
        <v>79</v>
      </c>
      <c r="L12" s="143" t="s">
        <v>80</v>
      </c>
      <c r="M12" s="143" t="s">
        <v>95</v>
      </c>
      <c r="N12" s="143" t="s">
        <v>80</v>
      </c>
      <c r="O12" s="145"/>
      <c r="P12" s="175" t="s">
        <v>48</v>
      </c>
    </row>
    <row r="13" spans="1:24">
      <c r="A13" s="34"/>
      <c r="B13" s="34"/>
      <c r="P13" s="34"/>
      <c r="S13" s="27"/>
    </row>
    <row r="14" spans="1:24">
      <c r="A14" s="34">
        <f>A13+1</f>
        <v>1</v>
      </c>
      <c r="B14" s="34"/>
      <c r="C14" s="64" t="s">
        <v>140</v>
      </c>
      <c r="F14" s="156"/>
      <c r="G14" s="44"/>
      <c r="H14" s="105"/>
      <c r="I14" s="44"/>
      <c r="J14" s="67"/>
      <c r="K14" s="44"/>
      <c r="M14" s="44"/>
      <c r="N14" s="44"/>
      <c r="P14" s="34">
        <f t="shared" ref="P14:P45" si="0">A14</f>
        <v>1</v>
      </c>
      <c r="R14" s="85"/>
      <c r="S14" s="27"/>
    </row>
    <row r="15" spans="1:24">
      <c r="A15" s="34">
        <f>A14+1</f>
        <v>2</v>
      </c>
      <c r="B15" s="34"/>
      <c r="C15" s="64">
        <v>175</v>
      </c>
      <c r="D15" s="53">
        <f>D17</f>
        <v>7000</v>
      </c>
      <c r="E15" s="278">
        <f>'LIGHTING MC'!E15</f>
        <v>804</v>
      </c>
      <c r="F15" s="217">
        <v>11.737751693723855</v>
      </c>
      <c r="G15" s="202">
        <f>F15*E15</f>
        <v>9437.1523617539788</v>
      </c>
      <c r="H15" s="205">
        <f>'LIGHTING MC'!G15</f>
        <v>11.168864176485174</v>
      </c>
      <c r="I15" s="206">
        <f>E15*H15</f>
        <v>8979.7667978940808</v>
      </c>
      <c r="J15" s="271">
        <v>11.25562126615316</v>
      </c>
      <c r="K15" s="202">
        <f>J15*E15</f>
        <v>9049.5194979871412</v>
      </c>
      <c r="L15" s="276">
        <v>1.5127921557202608E-2</v>
      </c>
      <c r="M15" s="87">
        <f>J15/(1+L15)</f>
        <v>11.087884617425434</v>
      </c>
      <c r="N15" s="209">
        <f>M15*E15</f>
        <v>8914.6592324100493</v>
      </c>
      <c r="O15" s="88"/>
      <c r="P15" s="34">
        <f t="shared" si="0"/>
        <v>2</v>
      </c>
      <c r="Q15" s="230"/>
      <c r="R15" s="119"/>
      <c r="S15" s="194"/>
      <c r="T15" s="122"/>
      <c r="U15" s="173"/>
      <c r="V15" s="173"/>
      <c r="W15" s="173"/>
      <c r="X15" s="195"/>
    </row>
    <row r="16" spans="1:24">
      <c r="A16" s="34">
        <f t="shared" ref="A16:A84" si="1">A15+1</f>
        <v>3</v>
      </c>
      <c r="B16" s="34"/>
      <c r="C16" s="36" t="s">
        <v>139</v>
      </c>
      <c r="E16" s="278"/>
      <c r="F16" s="217"/>
      <c r="G16" s="203"/>
      <c r="H16" s="205"/>
      <c r="I16" s="202"/>
      <c r="J16" s="218"/>
      <c r="K16" s="203"/>
      <c r="L16" s="277"/>
      <c r="M16" s="64"/>
      <c r="N16" s="209"/>
      <c r="O16" s="64"/>
      <c r="P16" s="34">
        <f t="shared" si="0"/>
        <v>3</v>
      </c>
      <c r="Q16" s="230"/>
      <c r="R16" s="119"/>
      <c r="S16" s="55"/>
      <c r="T16" s="184"/>
    </row>
    <row r="17" spans="1:20">
      <c r="A17" s="34">
        <f t="shared" si="1"/>
        <v>4</v>
      </c>
      <c r="B17" s="34"/>
      <c r="C17" s="64">
        <v>175</v>
      </c>
      <c r="D17" s="64">
        <v>7000</v>
      </c>
      <c r="E17" s="278">
        <f>'LIGHTING MC'!E17</f>
        <v>12</v>
      </c>
      <c r="F17" s="217">
        <v>12.096635904883406</v>
      </c>
      <c r="G17" s="202">
        <f>F17*E17</f>
        <v>145.15963085860088</v>
      </c>
      <c r="H17" s="205">
        <f>'LIGHTING MC'!G17</f>
        <v>11.168864176485174</v>
      </c>
      <c r="I17" s="207">
        <f>E17*H17</f>
        <v>134.0263701178221</v>
      </c>
      <c r="J17" s="271">
        <v>11.25562126615316</v>
      </c>
      <c r="K17" s="202">
        <f>J17*E17</f>
        <v>135.06745519383793</v>
      </c>
      <c r="L17" s="276">
        <f>$L$15</f>
        <v>1.5127921557202608E-2</v>
      </c>
      <c r="M17" s="87">
        <f>J17/(1+L17)</f>
        <v>11.087884617425434</v>
      </c>
      <c r="N17" s="209">
        <f t="shared" ref="N17:N78" si="2">M17*E17</f>
        <v>133.05461540910522</v>
      </c>
      <c r="O17" s="104"/>
      <c r="P17" s="34">
        <f t="shared" si="0"/>
        <v>4</v>
      </c>
      <c r="Q17" s="230"/>
      <c r="R17" s="119"/>
      <c r="S17" s="55"/>
      <c r="T17" s="185"/>
    </row>
    <row r="18" spans="1:20">
      <c r="A18" s="34">
        <f t="shared" si="1"/>
        <v>5</v>
      </c>
      <c r="B18" s="34"/>
      <c r="C18" s="64">
        <v>400</v>
      </c>
      <c r="D18" s="64">
        <v>20000</v>
      </c>
      <c r="E18" s="278">
        <f>'LIGHTING MC'!E18</f>
        <v>12</v>
      </c>
      <c r="F18" s="217">
        <v>19.970589963618931</v>
      </c>
      <c r="G18" s="202">
        <f>F18*E18</f>
        <v>239.64707956342716</v>
      </c>
      <c r="H18" s="205">
        <f>'LIGHTING MC'!G18</f>
        <v>16.37538174067517</v>
      </c>
      <c r="I18" s="206">
        <f>E18*H18</f>
        <v>196.50458088810205</v>
      </c>
      <c r="J18" s="271">
        <v>16.587997706903753</v>
      </c>
      <c r="K18" s="202">
        <f>J18*E18</f>
        <v>199.05597248284505</v>
      </c>
      <c r="L18" s="276">
        <f>$L$15</f>
        <v>1.5127921557202608E-2</v>
      </c>
      <c r="M18" s="87">
        <f>J18/(1+L18)</f>
        <v>16.340795435375103</v>
      </c>
      <c r="N18" s="209">
        <f t="shared" si="2"/>
        <v>196.08954522450125</v>
      </c>
      <c r="O18" s="88"/>
      <c r="P18" s="34">
        <f t="shared" si="0"/>
        <v>5</v>
      </c>
      <c r="Q18" s="230"/>
      <c r="R18" s="119"/>
      <c r="S18" s="55"/>
      <c r="T18" s="55"/>
    </row>
    <row r="19" spans="1:20">
      <c r="A19" s="34">
        <f t="shared" si="1"/>
        <v>6</v>
      </c>
      <c r="B19" s="34"/>
      <c r="C19" s="65" t="s">
        <v>171</v>
      </c>
      <c r="E19" s="278"/>
      <c r="F19" s="217"/>
      <c r="G19" s="203"/>
      <c r="H19" s="205"/>
      <c r="I19" s="202"/>
      <c r="J19" s="271"/>
      <c r="K19" s="202"/>
      <c r="L19" s="276"/>
      <c r="M19" s="43"/>
      <c r="N19" s="209"/>
      <c r="O19" s="64"/>
      <c r="P19" s="34">
        <f t="shared" si="0"/>
        <v>6</v>
      </c>
      <c r="Q19" s="230"/>
      <c r="R19" s="119"/>
      <c r="S19" s="55"/>
      <c r="T19" s="55"/>
    </row>
    <row r="20" spans="1:20">
      <c r="A20" s="34">
        <f t="shared" si="1"/>
        <v>7</v>
      </c>
      <c r="B20" s="34"/>
      <c r="C20" s="64">
        <v>70</v>
      </c>
      <c r="D20" s="64">
        <v>5800</v>
      </c>
      <c r="E20" s="278">
        <f>'LIGHTING MC'!E20</f>
        <v>21372</v>
      </c>
      <c r="F20" s="217">
        <v>9.5180809644001449</v>
      </c>
      <c r="G20" s="202">
        <f t="shared" ref="G20:G26" si="3">F20*E20</f>
        <v>203420.42637115991</v>
      </c>
      <c r="H20" s="205">
        <f>'LIGHTING MC'!G20</f>
        <v>9.5670094810092099</v>
      </c>
      <c r="I20" s="206">
        <f t="shared" ref="I20:I26" si="4">E20*H20</f>
        <v>204466.12662812884</v>
      </c>
      <c r="J20" s="271">
        <v>9.6048893370614294</v>
      </c>
      <c r="K20" s="202">
        <f t="shared" ref="K20:K26" si="5">J20*E20</f>
        <v>205275.69491167687</v>
      </c>
      <c r="L20" s="276">
        <f>$L$15</f>
        <v>1.5127921557202608E-2</v>
      </c>
      <c r="M20" s="87">
        <f>J20/(1+L20)</f>
        <v>9.4617526846543267</v>
      </c>
      <c r="N20" s="209">
        <f t="shared" si="2"/>
        <v>202216.57837643227</v>
      </c>
      <c r="O20" s="88"/>
      <c r="P20" s="34">
        <f t="shared" si="0"/>
        <v>7</v>
      </c>
      <c r="Q20" s="230"/>
      <c r="R20" s="119"/>
      <c r="S20" s="55"/>
      <c r="T20" s="55"/>
    </row>
    <row r="21" spans="1:20">
      <c r="A21" s="34">
        <f t="shared" si="1"/>
        <v>8</v>
      </c>
      <c r="B21" s="34"/>
      <c r="C21" s="64">
        <v>100</v>
      </c>
      <c r="D21" s="64">
        <v>9500</v>
      </c>
      <c r="E21" s="278">
        <f>'LIGHTING MC'!E21</f>
        <v>119976</v>
      </c>
      <c r="F21" s="217">
        <v>10.389972867373833</v>
      </c>
      <c r="G21" s="202">
        <f t="shared" si="3"/>
        <v>1246547.3847360429</v>
      </c>
      <c r="H21" s="205">
        <f>'LIGHTING MC'!G21</f>
        <v>9.9306864561713546</v>
      </c>
      <c r="I21" s="206">
        <f t="shared" si="4"/>
        <v>1191444.0382656145</v>
      </c>
      <c r="J21" s="271">
        <v>9.9783417589467263</v>
      </c>
      <c r="K21" s="202">
        <f t="shared" si="5"/>
        <v>1197161.5308713925</v>
      </c>
      <c r="L21" s="276">
        <f>$L$15</f>
        <v>1.5127921557202608E-2</v>
      </c>
      <c r="M21" s="87">
        <f>J21/(1+L21)</f>
        <v>9.8296397400240796</v>
      </c>
      <c r="N21" s="209">
        <f t="shared" si="2"/>
        <v>1179320.857449129</v>
      </c>
      <c r="O21" s="88"/>
      <c r="P21" s="34">
        <f t="shared" si="0"/>
        <v>8</v>
      </c>
      <c r="Q21" s="230"/>
      <c r="R21" s="119"/>
      <c r="S21" s="55"/>
      <c r="T21" s="55"/>
    </row>
    <row r="22" spans="1:20">
      <c r="A22" s="34">
        <f t="shared" si="1"/>
        <v>9</v>
      </c>
      <c r="B22" s="34"/>
      <c r="C22" s="64">
        <v>150</v>
      </c>
      <c r="D22" s="64">
        <v>16000</v>
      </c>
      <c r="E22" s="278">
        <f>'LIGHTING MC'!E22</f>
        <v>10968</v>
      </c>
      <c r="F22" s="217">
        <v>11.448967090874437</v>
      </c>
      <c r="G22" s="202">
        <f>F22*E22</f>
        <v>125572.27105271081</v>
      </c>
      <c r="H22" s="205">
        <f>'LIGHTING MC'!G22</f>
        <v>11.083710493635323</v>
      </c>
      <c r="I22" s="206">
        <f t="shared" si="4"/>
        <v>121566.13669419222</v>
      </c>
      <c r="J22" s="271">
        <v>11.170467583303306</v>
      </c>
      <c r="K22" s="202">
        <f t="shared" si="5"/>
        <v>122517.68845367066</v>
      </c>
      <c r="L22" s="276">
        <f>$L$15</f>
        <v>1.5127921557202608E-2</v>
      </c>
      <c r="M22" s="87">
        <f>J22/(1+L22)</f>
        <v>11.003999935464142</v>
      </c>
      <c r="N22" s="209">
        <f t="shared" si="2"/>
        <v>120691.8712921707</v>
      </c>
      <c r="O22" s="88"/>
      <c r="P22" s="34">
        <f t="shared" si="0"/>
        <v>9</v>
      </c>
      <c r="Q22" s="230"/>
      <c r="R22" s="119"/>
      <c r="S22" s="55"/>
      <c r="T22" s="55"/>
    </row>
    <row r="23" spans="1:20">
      <c r="A23" s="34">
        <f t="shared" si="1"/>
        <v>10</v>
      </c>
      <c r="B23" s="34"/>
      <c r="C23" s="65" t="s">
        <v>172</v>
      </c>
      <c r="E23" s="278"/>
      <c r="F23" s="217"/>
      <c r="G23" s="203"/>
      <c r="H23" s="205"/>
      <c r="I23" s="202"/>
      <c r="J23" s="271"/>
      <c r="K23" s="202"/>
      <c r="L23" s="276"/>
      <c r="M23" s="43"/>
      <c r="N23" s="209"/>
      <c r="O23" s="64"/>
      <c r="P23" s="34">
        <f t="shared" si="0"/>
        <v>10</v>
      </c>
      <c r="Q23" s="230"/>
      <c r="R23" s="119"/>
      <c r="S23" s="55"/>
      <c r="T23" s="55"/>
    </row>
    <row r="24" spans="1:20">
      <c r="A24" s="34">
        <f t="shared" si="1"/>
        <v>11</v>
      </c>
      <c r="B24" s="34"/>
      <c r="C24" s="64">
        <v>200</v>
      </c>
      <c r="D24" s="64">
        <v>22000</v>
      </c>
      <c r="E24" s="278">
        <f>'LIGHTING MC'!E24</f>
        <v>1980</v>
      </c>
      <c r="F24" s="217">
        <v>13.742591504347086</v>
      </c>
      <c r="G24" s="202">
        <f t="shared" si="3"/>
        <v>27210.33117860723</v>
      </c>
      <c r="H24" s="205">
        <f>'LIGHTING MC'!G24</f>
        <v>12.256793401548295</v>
      </c>
      <c r="I24" s="206">
        <f t="shared" si="4"/>
        <v>24268.450935065623</v>
      </c>
      <c r="J24" s="271">
        <v>12.375320693066527</v>
      </c>
      <c r="K24" s="202">
        <f t="shared" si="5"/>
        <v>24503.134972271724</v>
      </c>
      <c r="L24" s="276">
        <f>L$15</f>
        <v>1.5127921557202608E-2</v>
      </c>
      <c r="M24" s="87">
        <f>J24/(1+L24)</f>
        <v>12.190897748219582</v>
      </c>
      <c r="N24" s="209">
        <f t="shared" si="2"/>
        <v>24137.977541474771</v>
      </c>
      <c r="O24" s="88"/>
      <c r="P24" s="34">
        <f t="shared" si="0"/>
        <v>11</v>
      </c>
      <c r="Q24" s="230"/>
      <c r="R24" s="119"/>
      <c r="S24" s="55"/>
      <c r="T24" s="55"/>
    </row>
    <row r="25" spans="1:20">
      <c r="A25" s="34">
        <f t="shared" si="1"/>
        <v>12</v>
      </c>
      <c r="B25" s="34"/>
      <c r="C25" s="64">
        <v>250</v>
      </c>
      <c r="D25" s="64">
        <v>30000</v>
      </c>
      <c r="E25" s="278">
        <f>'LIGHTING MC'!E25</f>
        <v>13464</v>
      </c>
      <c r="F25" s="217">
        <v>15.707498895328079</v>
      </c>
      <c r="G25" s="202">
        <f t="shared" si="3"/>
        <v>211485.76512669725</v>
      </c>
      <c r="H25" s="205">
        <f>'LIGHTING MC'!G25</f>
        <v>12.816982838462865</v>
      </c>
      <c r="I25" s="206">
        <f t="shared" si="4"/>
        <v>172567.856937064</v>
      </c>
      <c r="J25" s="271">
        <v>12.936732060821491</v>
      </c>
      <c r="K25" s="202">
        <f t="shared" si="5"/>
        <v>174180.16046690056</v>
      </c>
      <c r="L25" s="276">
        <f>L$15</f>
        <v>1.5127921557202608E-2</v>
      </c>
      <c r="M25" s="87">
        <f>J25/(1+L25)</f>
        <v>12.743942695396054</v>
      </c>
      <c r="N25" s="209">
        <f t="shared" si="2"/>
        <v>171584.44445081247</v>
      </c>
      <c r="O25" s="88"/>
      <c r="P25" s="34">
        <f t="shared" si="0"/>
        <v>12</v>
      </c>
      <c r="Q25" s="230"/>
      <c r="R25" s="119"/>
      <c r="S25" s="55"/>
      <c r="T25" s="55"/>
    </row>
    <row r="26" spans="1:20">
      <c r="A26" s="34">
        <f t="shared" si="1"/>
        <v>13</v>
      </c>
      <c r="B26" s="34"/>
      <c r="C26" s="64">
        <v>400</v>
      </c>
      <c r="D26" s="64">
        <v>50000</v>
      </c>
      <c r="E26" s="278">
        <f>'LIGHTING MC'!E26</f>
        <v>204</v>
      </c>
      <c r="F26" s="217">
        <v>18.674374236562407</v>
      </c>
      <c r="G26" s="202">
        <f t="shared" si="3"/>
        <v>3809.5723442587309</v>
      </c>
      <c r="H26" s="205">
        <f>'LIGHTING MC'!G26</f>
        <v>15.390093878428289</v>
      </c>
      <c r="I26" s="206">
        <f t="shared" si="4"/>
        <v>3139.5791511993707</v>
      </c>
      <c r="J26" s="271">
        <v>15.602709844656871</v>
      </c>
      <c r="K26" s="202">
        <f t="shared" si="5"/>
        <v>3182.9528083100017</v>
      </c>
      <c r="L26" s="276">
        <f>L$15</f>
        <v>1.5127921557202608E-2</v>
      </c>
      <c r="M26" s="87">
        <f>J26/(1+L26)</f>
        <v>15.370190803856886</v>
      </c>
      <c r="N26" s="209">
        <f t="shared" si="2"/>
        <v>3135.5189239868046</v>
      </c>
      <c r="O26" s="88"/>
      <c r="P26" s="34">
        <f t="shared" si="0"/>
        <v>13</v>
      </c>
      <c r="Q26" s="230"/>
      <c r="R26" s="119"/>
      <c r="S26" s="55"/>
      <c r="T26" s="55"/>
    </row>
    <row r="27" spans="1:20">
      <c r="A27" s="34">
        <f t="shared" si="1"/>
        <v>14</v>
      </c>
      <c r="B27" s="34"/>
      <c r="C27" s="65" t="s">
        <v>173</v>
      </c>
      <c r="E27" s="278"/>
      <c r="F27" s="217"/>
      <c r="G27" s="203"/>
      <c r="H27" s="205"/>
      <c r="I27" s="202"/>
      <c r="J27" s="271"/>
      <c r="K27" s="202"/>
      <c r="L27" s="276"/>
      <c r="M27" s="43"/>
      <c r="N27" s="209"/>
      <c r="O27" s="64"/>
      <c r="P27" s="34">
        <f t="shared" si="0"/>
        <v>14</v>
      </c>
      <c r="Q27" s="230"/>
      <c r="R27" s="119"/>
      <c r="S27" s="55"/>
      <c r="T27" s="55"/>
    </row>
    <row r="28" spans="1:20">
      <c r="A28" s="34">
        <f t="shared" si="1"/>
        <v>15</v>
      </c>
      <c r="B28" s="34"/>
      <c r="C28" s="64">
        <v>70</v>
      </c>
      <c r="D28" s="64">
        <v>5800</v>
      </c>
      <c r="E28" s="278">
        <f>'LIGHTING MC'!E28</f>
        <v>79044</v>
      </c>
      <c r="F28" s="217">
        <v>9.6578772896780656</v>
      </c>
      <c r="G28" s="202">
        <f t="shared" ref="G28:G34" si="6">F28*E28</f>
        <v>763397.25248531299</v>
      </c>
      <c r="H28" s="205">
        <f>'LIGHTING MC'!G28</f>
        <v>9.9311998835658954</v>
      </c>
      <c r="I28" s="206">
        <f t="shared" ref="I28:I34" si="7">E28*H28</f>
        <v>785001.76359658269</v>
      </c>
      <c r="J28" s="271">
        <v>9.9690797396181132</v>
      </c>
      <c r="K28" s="202">
        <f t="shared" ref="K28:K34" si="8">J28*E28</f>
        <v>787995.93893837417</v>
      </c>
      <c r="L28" s="276">
        <f>L$15</f>
        <v>1.5127921557202608E-2</v>
      </c>
      <c r="M28" s="87">
        <f>J28/(1+L28)</f>
        <v>9.8205157477351026</v>
      </c>
      <c r="N28" s="209">
        <f t="shared" si="2"/>
        <v>776252.84676397347</v>
      </c>
      <c r="O28" s="88"/>
      <c r="P28" s="34">
        <f t="shared" si="0"/>
        <v>15</v>
      </c>
      <c r="Q28" s="230"/>
      <c r="R28" s="119"/>
      <c r="S28" s="55"/>
      <c r="T28" s="55"/>
    </row>
    <row r="29" spans="1:20">
      <c r="A29" s="34">
        <f t="shared" si="1"/>
        <v>16</v>
      </c>
      <c r="B29" s="34"/>
      <c r="C29" s="64">
        <v>100</v>
      </c>
      <c r="D29" s="64">
        <v>9500</v>
      </c>
      <c r="E29" s="278">
        <f>'LIGHTING MC'!E29</f>
        <v>52008</v>
      </c>
      <c r="F29" s="217">
        <v>10.585512407723028</v>
      </c>
      <c r="G29" s="202">
        <f t="shared" si="6"/>
        <v>550531.32930085924</v>
      </c>
      <c r="H29" s="205">
        <f>'LIGHTING MC'!G29</f>
        <v>10.356698631705322</v>
      </c>
      <c r="I29" s="206">
        <f t="shared" si="7"/>
        <v>538631.18243773037</v>
      </c>
      <c r="J29" s="271">
        <v>10.404353934480696</v>
      </c>
      <c r="K29" s="202">
        <f t="shared" si="8"/>
        <v>541109.639424472</v>
      </c>
      <c r="L29" s="276">
        <f>L$15</f>
        <v>1.5127921557202608E-2</v>
      </c>
      <c r="M29" s="87">
        <f>J29/(1+L29)</f>
        <v>10.249303278468052</v>
      </c>
      <c r="N29" s="209">
        <f t="shared" si="2"/>
        <v>533045.76490656647</v>
      </c>
      <c r="O29" s="88"/>
      <c r="P29" s="34">
        <f t="shared" si="0"/>
        <v>16</v>
      </c>
      <c r="Q29" s="230"/>
      <c r="R29" s="119"/>
      <c r="S29" s="55"/>
      <c r="T29" s="55"/>
    </row>
    <row r="30" spans="1:20">
      <c r="A30" s="34">
        <f t="shared" si="1"/>
        <v>17</v>
      </c>
      <c r="B30" s="34"/>
      <c r="C30" s="64">
        <v>150</v>
      </c>
      <c r="D30" s="64">
        <v>16000</v>
      </c>
      <c r="E30" s="278">
        <f>'LIGHTING MC'!E30</f>
        <v>14208</v>
      </c>
      <c r="F30" s="217">
        <v>11.510588784276644</v>
      </c>
      <c r="G30" s="202">
        <f t="shared" si="6"/>
        <v>163542.44544700257</v>
      </c>
      <c r="H30" s="205">
        <f>'LIGHTING MC'!G30</f>
        <v>11.346495206393465</v>
      </c>
      <c r="I30" s="206">
        <f t="shared" si="7"/>
        <v>161211.00389243834</v>
      </c>
      <c r="J30" s="271">
        <v>11.43325229606145</v>
      </c>
      <c r="K30" s="202">
        <f t="shared" si="8"/>
        <v>162443.64862244108</v>
      </c>
      <c r="L30" s="276">
        <f>L$15</f>
        <v>1.5127921557202608E-2</v>
      </c>
      <c r="M30" s="87">
        <f>J30/(1+L30)</f>
        <v>11.262868504811573</v>
      </c>
      <c r="N30" s="209">
        <f t="shared" si="2"/>
        <v>160022.83571636284</v>
      </c>
      <c r="O30" s="88"/>
      <c r="P30" s="34">
        <f t="shared" si="0"/>
        <v>17</v>
      </c>
      <c r="Q30" s="230"/>
      <c r="R30" s="119"/>
      <c r="S30" s="55"/>
      <c r="T30" s="55"/>
    </row>
    <row r="31" spans="1:20">
      <c r="A31" s="34">
        <f t="shared" si="1"/>
        <v>18</v>
      </c>
      <c r="B31" s="34"/>
      <c r="C31" s="65" t="s">
        <v>174</v>
      </c>
      <c r="E31" s="278"/>
      <c r="F31" s="217"/>
      <c r="G31" s="203"/>
      <c r="H31" s="205"/>
      <c r="I31" s="202"/>
      <c r="J31" s="271"/>
      <c r="K31" s="202"/>
      <c r="L31" s="276"/>
      <c r="M31" s="43"/>
      <c r="N31" s="209"/>
      <c r="O31" s="64"/>
      <c r="P31" s="34">
        <f t="shared" si="0"/>
        <v>18</v>
      </c>
      <c r="Q31" s="230"/>
      <c r="R31" s="119"/>
      <c r="S31" s="55"/>
      <c r="T31" s="55"/>
    </row>
    <row r="32" spans="1:20">
      <c r="A32" s="34">
        <f t="shared" si="1"/>
        <v>19</v>
      </c>
      <c r="B32" s="34"/>
      <c r="C32" s="64">
        <v>200</v>
      </c>
      <c r="D32" s="64">
        <v>22000</v>
      </c>
      <c r="E32" s="278">
        <f>'LIGHTING MC'!E32</f>
        <v>5124</v>
      </c>
      <c r="F32" s="217">
        <v>13.781148546558118</v>
      </c>
      <c r="G32" s="202">
        <f t="shared" si="6"/>
        <v>70614.605152563789</v>
      </c>
      <c r="H32" s="205">
        <f>'LIGHTING MC'!G32</f>
        <v>12.426598295419462</v>
      </c>
      <c r="I32" s="206">
        <f t="shared" si="7"/>
        <v>63673.889665729323</v>
      </c>
      <c r="J32" s="271">
        <v>12.545125586937694</v>
      </c>
      <c r="K32" s="202">
        <f t="shared" si="8"/>
        <v>64281.223507468741</v>
      </c>
      <c r="L32" s="276">
        <f>L$15</f>
        <v>1.5127921557202608E-2</v>
      </c>
      <c r="M32" s="87">
        <f>J32/(1+L32)</f>
        <v>12.358172128389016</v>
      </c>
      <c r="N32" s="209">
        <f t="shared" si="2"/>
        <v>63323.273985865322</v>
      </c>
      <c r="O32" s="88"/>
      <c r="P32" s="34">
        <f t="shared" si="0"/>
        <v>19</v>
      </c>
      <c r="Q32" s="230"/>
      <c r="R32" s="119"/>
      <c r="S32" s="55"/>
      <c r="T32" s="55"/>
    </row>
    <row r="33" spans="1:20">
      <c r="A33" s="34">
        <f t="shared" si="1"/>
        <v>20</v>
      </c>
      <c r="B33" s="34"/>
      <c r="C33" s="64">
        <v>250</v>
      </c>
      <c r="D33" s="64">
        <v>30000</v>
      </c>
      <c r="E33" s="278">
        <f>'LIGHTING MC'!E33</f>
        <v>6228</v>
      </c>
      <c r="F33" s="217">
        <v>15.758590019172736</v>
      </c>
      <c r="G33" s="202">
        <f t="shared" si="6"/>
        <v>98144.498639407801</v>
      </c>
      <c r="H33" s="205">
        <f>'LIGHTING MC'!G33</f>
        <v>13.007815149738535</v>
      </c>
      <c r="I33" s="206">
        <f t="shared" si="7"/>
        <v>81012.672752571598</v>
      </c>
      <c r="J33" s="271">
        <v>13.127564372097162</v>
      </c>
      <c r="K33" s="202">
        <f t="shared" si="8"/>
        <v>81758.470909421128</v>
      </c>
      <c r="L33" s="276">
        <f>L$15</f>
        <v>1.5127921557202608E-2</v>
      </c>
      <c r="M33" s="87">
        <f>J33/(1+L33)</f>
        <v>12.931931132343916</v>
      </c>
      <c r="N33" s="209">
        <f t="shared" si="2"/>
        <v>80540.067092237907</v>
      </c>
      <c r="O33" s="88"/>
      <c r="P33" s="34">
        <f t="shared" si="0"/>
        <v>20</v>
      </c>
      <c r="Q33" s="230"/>
      <c r="R33" s="119"/>
      <c r="S33" s="55"/>
      <c r="T33" s="55"/>
    </row>
    <row r="34" spans="1:20">
      <c r="A34" s="34">
        <f t="shared" si="1"/>
        <v>21</v>
      </c>
      <c r="B34" s="34"/>
      <c r="C34" s="64">
        <v>400</v>
      </c>
      <c r="D34" s="64">
        <v>50000</v>
      </c>
      <c r="E34" s="278">
        <f>'LIGHTING MC'!E34</f>
        <v>780</v>
      </c>
      <c r="F34" s="217">
        <v>18.606536917369837</v>
      </c>
      <c r="G34" s="202">
        <f t="shared" si="6"/>
        <v>14513.098795548472</v>
      </c>
      <c r="H34" s="205">
        <f>'LIGHTING MC'!G34</f>
        <v>15.499936882418368</v>
      </c>
      <c r="I34" s="206">
        <f t="shared" si="7"/>
        <v>12089.950768286326</v>
      </c>
      <c r="J34" s="271">
        <v>15.712552848646951</v>
      </c>
      <c r="K34" s="202">
        <f t="shared" si="8"/>
        <v>12255.791221944621</v>
      </c>
      <c r="L34" s="276">
        <f>L$15</f>
        <v>1.5127921557202608E-2</v>
      </c>
      <c r="M34" s="87">
        <f>J34/(1+L34)</f>
        <v>15.478396874892329</v>
      </c>
      <c r="N34" s="209">
        <f t="shared" si="2"/>
        <v>12073.149562416016</v>
      </c>
      <c r="O34" s="88"/>
      <c r="P34" s="34">
        <f t="shared" si="0"/>
        <v>21</v>
      </c>
      <c r="Q34" s="230"/>
      <c r="R34" s="119"/>
      <c r="S34" s="55"/>
      <c r="T34" s="55"/>
    </row>
    <row r="35" spans="1:20">
      <c r="A35" s="34">
        <f t="shared" si="1"/>
        <v>22</v>
      </c>
      <c r="B35" s="34"/>
      <c r="C35" s="65" t="s">
        <v>175</v>
      </c>
      <c r="E35" s="278"/>
      <c r="F35" s="217"/>
      <c r="G35" s="203"/>
      <c r="H35" s="205"/>
      <c r="I35" s="202"/>
      <c r="J35" s="271"/>
      <c r="K35" s="202"/>
      <c r="L35" s="276"/>
      <c r="M35" s="43"/>
      <c r="N35" s="209"/>
      <c r="O35" s="64"/>
      <c r="P35" s="34">
        <f t="shared" si="0"/>
        <v>22</v>
      </c>
      <c r="Q35" s="230"/>
      <c r="R35" s="119"/>
      <c r="S35" s="55"/>
      <c r="T35" s="55"/>
    </row>
    <row r="36" spans="1:20">
      <c r="A36" s="34">
        <f t="shared" si="1"/>
        <v>23</v>
      </c>
      <c r="B36" s="34"/>
      <c r="C36" s="64">
        <v>70</v>
      </c>
      <c r="D36" s="64">
        <v>5800</v>
      </c>
      <c r="E36" s="278">
        <f>'LIGHTING MC'!E36</f>
        <v>600</v>
      </c>
      <c r="F36" s="217">
        <v>8.5063674752902223</v>
      </c>
      <c r="G36" s="202">
        <f t="shared" ref="G36:G42" si="9">F36*E36</f>
        <v>5103.820485174133</v>
      </c>
      <c r="H36" s="205">
        <f>'LIGHTING MC'!G36</f>
        <v>5.546489897945218</v>
      </c>
      <c r="I36" s="206">
        <f t="shared" ref="I36:I42" si="10">E36*H36</f>
        <v>3327.8939387671307</v>
      </c>
      <c r="J36" s="271">
        <v>5.5843697539974366</v>
      </c>
      <c r="K36" s="202">
        <f t="shared" ref="K36:K42" si="11">J36*E36</f>
        <v>3350.6218523984621</v>
      </c>
      <c r="L36" s="276">
        <f>L$15</f>
        <v>1.5127921557202608E-2</v>
      </c>
      <c r="M36" s="87">
        <f>J36/(1+L36)</f>
        <v>5.5011488063800202</v>
      </c>
      <c r="N36" s="209">
        <f t="shared" si="2"/>
        <v>3300.6892838280123</v>
      </c>
      <c r="O36" s="88"/>
      <c r="P36" s="34">
        <f t="shared" si="0"/>
        <v>23</v>
      </c>
      <c r="Q36" s="230"/>
      <c r="R36" s="119"/>
      <c r="S36" s="183"/>
      <c r="T36" s="55"/>
    </row>
    <row r="37" spans="1:20">
      <c r="A37" s="34">
        <f t="shared" si="1"/>
        <v>24</v>
      </c>
      <c r="B37" s="34"/>
      <c r="C37" s="64">
        <v>100</v>
      </c>
      <c r="D37" s="64">
        <v>9500</v>
      </c>
      <c r="E37" s="278">
        <f>'LIGHTING MC'!E37</f>
        <v>3324</v>
      </c>
      <c r="F37" s="217">
        <v>9.4053328642278569</v>
      </c>
      <c r="G37" s="202">
        <f t="shared" si="9"/>
        <v>31263.326440693396</v>
      </c>
      <c r="H37" s="205">
        <f>'LIGHTING MC'!G37</f>
        <v>5.9004158600889696</v>
      </c>
      <c r="I37" s="206">
        <f t="shared" si="10"/>
        <v>19612.982318935734</v>
      </c>
      <c r="J37" s="271">
        <v>5.9480711628643421</v>
      </c>
      <c r="K37" s="202">
        <f t="shared" si="11"/>
        <v>19771.388545361075</v>
      </c>
      <c r="L37" s="276">
        <f>L$15</f>
        <v>1.5127921557202608E-2</v>
      </c>
      <c r="M37" s="87">
        <f>J37/(1+L37)</f>
        <v>5.8594301629887413</v>
      </c>
      <c r="N37" s="209">
        <f t="shared" si="2"/>
        <v>19476.745861774576</v>
      </c>
      <c r="O37" s="88"/>
      <c r="P37" s="34">
        <f t="shared" si="0"/>
        <v>24</v>
      </c>
      <c r="Q37" s="230"/>
      <c r="R37" s="119"/>
      <c r="S37" s="27"/>
    </row>
    <row r="38" spans="1:20">
      <c r="A38" s="34">
        <f t="shared" si="1"/>
        <v>25</v>
      </c>
      <c r="B38" s="34"/>
      <c r="C38" s="64">
        <v>150</v>
      </c>
      <c r="D38" s="64">
        <v>16000</v>
      </c>
      <c r="E38" s="278">
        <f>'LIGHTING MC'!E38</f>
        <v>1440</v>
      </c>
      <c r="F38" s="217">
        <v>10.437253601764517</v>
      </c>
      <c r="G38" s="202">
        <f t="shared" si="9"/>
        <v>15029.645186540905</v>
      </c>
      <c r="H38" s="205">
        <f>'LIGHTING MC'!G38</f>
        <v>6.7318653426824824</v>
      </c>
      <c r="I38" s="206">
        <f t="shared" si="10"/>
        <v>9693.8860934627737</v>
      </c>
      <c r="J38" s="271">
        <v>6.8186224323504678</v>
      </c>
      <c r="K38" s="202">
        <f t="shared" si="11"/>
        <v>9818.8163025846734</v>
      </c>
      <c r="L38" s="276">
        <f>L$15</f>
        <v>1.5127921557202608E-2</v>
      </c>
      <c r="M38" s="87">
        <f>J38/(1+L38)</f>
        <v>6.7170080613000236</v>
      </c>
      <c r="N38" s="209">
        <f t="shared" si="2"/>
        <v>9672.4916082720338</v>
      </c>
      <c r="O38" s="88"/>
      <c r="P38" s="34">
        <f t="shared" si="0"/>
        <v>25</v>
      </c>
      <c r="Q38" s="230"/>
      <c r="R38" s="119"/>
      <c r="S38" s="27"/>
    </row>
    <row r="39" spans="1:20">
      <c r="A39" s="34">
        <f t="shared" si="1"/>
        <v>26</v>
      </c>
      <c r="B39" s="34"/>
      <c r="C39" s="65" t="s">
        <v>176</v>
      </c>
      <c r="E39" s="278"/>
      <c r="F39" s="217"/>
      <c r="G39" s="203"/>
      <c r="H39" s="205"/>
      <c r="I39" s="202"/>
      <c r="J39" s="271"/>
      <c r="K39" s="202"/>
      <c r="L39" s="276"/>
      <c r="M39" s="43"/>
      <c r="N39" s="209"/>
      <c r="O39" s="64"/>
      <c r="P39" s="34">
        <f t="shared" si="0"/>
        <v>26</v>
      </c>
      <c r="Q39" s="230"/>
      <c r="R39" s="119"/>
      <c r="S39" s="27"/>
    </row>
    <row r="40" spans="1:20">
      <c r="A40" s="34">
        <f t="shared" si="1"/>
        <v>27</v>
      </c>
      <c r="B40" s="34"/>
      <c r="C40" s="64">
        <v>200</v>
      </c>
      <c r="D40" s="64">
        <v>22000</v>
      </c>
      <c r="E40" s="278">
        <f>'LIGHTING MC'!E40</f>
        <v>0</v>
      </c>
      <c r="F40" s="217">
        <v>12.730878015237165</v>
      </c>
      <c r="G40" s="202">
        <f t="shared" si="9"/>
        <v>0</v>
      </c>
      <c r="H40" s="205">
        <f>'LIGHTING MC'!G40</f>
        <v>7.9784483620104076</v>
      </c>
      <c r="I40" s="206">
        <f t="shared" si="10"/>
        <v>0</v>
      </c>
      <c r="J40" s="271">
        <v>8.0969756535286415</v>
      </c>
      <c r="K40" s="202">
        <f t="shared" si="11"/>
        <v>0</v>
      </c>
      <c r="L40" s="276">
        <f>L$15</f>
        <v>1.5127921557202608E-2</v>
      </c>
      <c r="M40" s="87">
        <f>J40/(1+L40)</f>
        <v>7.9763106516742335</v>
      </c>
      <c r="N40" s="209">
        <f t="shared" si="2"/>
        <v>0</v>
      </c>
      <c r="O40" s="88"/>
      <c r="P40" s="34">
        <f t="shared" si="0"/>
        <v>27</v>
      </c>
      <c r="Q40" s="230"/>
      <c r="R40" s="119"/>
      <c r="S40" s="27"/>
    </row>
    <row r="41" spans="1:20">
      <c r="A41" s="34">
        <f t="shared" si="1"/>
        <v>28</v>
      </c>
      <c r="B41" s="34"/>
      <c r="C41" s="64">
        <v>250</v>
      </c>
      <c r="D41" s="64">
        <v>30000</v>
      </c>
      <c r="E41" s="278">
        <f>'LIGHTING MC'!E41</f>
        <v>768</v>
      </c>
      <c r="F41" s="217">
        <v>14.786295434290869</v>
      </c>
      <c r="G41" s="202">
        <f t="shared" si="9"/>
        <v>11355.874893535387</v>
      </c>
      <c r="H41" s="205">
        <f>'LIGHTING MC'!G41</f>
        <v>8.5878569144108408</v>
      </c>
      <c r="I41" s="206">
        <f t="shared" si="10"/>
        <v>6595.4741102675252</v>
      </c>
      <c r="J41" s="271">
        <v>8.707606136769467</v>
      </c>
      <c r="K41" s="202">
        <f t="shared" si="11"/>
        <v>6687.4415130389507</v>
      </c>
      <c r="L41" s="276">
        <f>L$15</f>
        <v>1.5127921557202608E-2</v>
      </c>
      <c r="M41" s="87">
        <f>J41/(1+L41)</f>
        <v>8.5778412275489675</v>
      </c>
      <c r="N41" s="209">
        <f t="shared" si="2"/>
        <v>6587.7820627576075</v>
      </c>
      <c r="O41" s="88"/>
      <c r="P41" s="34">
        <f t="shared" si="0"/>
        <v>28</v>
      </c>
      <c r="Q41" s="230"/>
      <c r="R41" s="119"/>
      <c r="S41" s="27"/>
    </row>
    <row r="42" spans="1:20">
      <c r="A42" s="34">
        <f t="shared" si="1"/>
        <v>29</v>
      </c>
      <c r="B42" s="34"/>
      <c r="C42" s="64">
        <v>400</v>
      </c>
      <c r="D42" s="64">
        <v>50000</v>
      </c>
      <c r="E42" s="278">
        <f>'LIGHTING MC'!E42</f>
        <v>0</v>
      </c>
      <c r="F42" s="217">
        <v>17.662660747452492</v>
      </c>
      <c r="G42" s="202">
        <f t="shared" si="9"/>
        <v>0</v>
      </c>
      <c r="H42" s="205">
        <f>'LIGHTING MC'!G42</f>
        <v>10.345974394881555</v>
      </c>
      <c r="I42" s="206">
        <f t="shared" si="10"/>
        <v>0</v>
      </c>
      <c r="J42" s="271">
        <v>10.558590361110138</v>
      </c>
      <c r="K42" s="202">
        <f t="shared" si="11"/>
        <v>0</v>
      </c>
      <c r="L42" s="276">
        <f>L$15</f>
        <v>1.5127921557202608E-2</v>
      </c>
      <c r="M42" s="87">
        <f>J42/(1+L42)</f>
        <v>10.401241200136923</v>
      </c>
      <c r="N42" s="209">
        <f t="shared" si="2"/>
        <v>0</v>
      </c>
      <c r="O42" s="88"/>
      <c r="P42" s="34">
        <f t="shared" si="0"/>
        <v>29</v>
      </c>
      <c r="Q42" s="230"/>
      <c r="R42" s="119"/>
      <c r="S42" s="27"/>
    </row>
    <row r="43" spans="1:20">
      <c r="A43" s="34">
        <f t="shared" si="1"/>
        <v>30</v>
      </c>
      <c r="B43" s="34"/>
      <c r="C43" s="65" t="s">
        <v>177</v>
      </c>
      <c r="E43" s="278"/>
      <c r="F43" s="217"/>
      <c r="G43" s="203"/>
      <c r="H43" s="205"/>
      <c r="I43" s="202"/>
      <c r="J43" s="271"/>
      <c r="K43" s="202"/>
      <c r="L43" s="276"/>
      <c r="M43" s="43"/>
      <c r="N43" s="209"/>
      <c r="O43" s="64"/>
      <c r="P43" s="34">
        <f t="shared" si="0"/>
        <v>30</v>
      </c>
      <c r="Q43" s="230"/>
      <c r="R43" s="119"/>
      <c r="S43" s="27"/>
    </row>
    <row r="44" spans="1:20">
      <c r="A44" s="34">
        <f t="shared" si="1"/>
        <v>31</v>
      </c>
      <c r="B44" s="34"/>
      <c r="C44" s="64">
        <v>70</v>
      </c>
      <c r="D44" s="64">
        <v>5800</v>
      </c>
      <c r="E44" s="278">
        <f>'LIGHTING MC'!E44</f>
        <v>672</v>
      </c>
      <c r="F44" s="217">
        <v>14.345396266216913</v>
      </c>
      <c r="G44" s="202">
        <f t="shared" ref="G44:G50" si="12">F44*E44</f>
        <v>9640.1062908977656</v>
      </c>
      <c r="H44" s="205">
        <f>'LIGHTING MC'!G44</f>
        <v>13.783536296954546</v>
      </c>
      <c r="I44" s="206">
        <f t="shared" ref="I44:I50" si="13">E44*H44</f>
        <v>9262.5363915534545</v>
      </c>
      <c r="J44" s="271">
        <v>13.821416153006766</v>
      </c>
      <c r="K44" s="202">
        <f t="shared" ref="K44:K50" si="14">J44*E44</f>
        <v>9287.9916548205474</v>
      </c>
      <c r="L44" s="276">
        <f>L$15</f>
        <v>1.5127921557202608E-2</v>
      </c>
      <c r="M44" s="87">
        <f>J44/(1+L44)</f>
        <v>13.615442802326589</v>
      </c>
      <c r="N44" s="209">
        <f t="shared" si="2"/>
        <v>9149.5775631634679</v>
      </c>
      <c r="O44" s="88"/>
      <c r="P44" s="34">
        <f t="shared" si="0"/>
        <v>31</v>
      </c>
      <c r="Q44" s="230"/>
      <c r="R44" s="119"/>
      <c r="S44" s="27"/>
    </row>
    <row r="45" spans="1:20">
      <c r="A45" s="34">
        <f t="shared" si="1"/>
        <v>32</v>
      </c>
      <c r="B45" s="34"/>
      <c r="C45" s="64">
        <v>100</v>
      </c>
      <c r="D45" s="64">
        <v>9500</v>
      </c>
      <c r="E45" s="278">
        <f>'LIGHTING MC'!E45</f>
        <v>2220</v>
      </c>
      <c r="F45" s="217">
        <v>15.102563723491627</v>
      </c>
      <c r="G45" s="202">
        <f t="shared" si="12"/>
        <v>33527.691466151417</v>
      </c>
      <c r="H45" s="205">
        <f>'LIGHTING MC'!G45</f>
        <v>14.088860999826878</v>
      </c>
      <c r="I45" s="206">
        <f t="shared" si="13"/>
        <v>31277.271419615667</v>
      </c>
      <c r="J45" s="271">
        <v>14.136516302602249</v>
      </c>
      <c r="K45" s="202">
        <f t="shared" si="14"/>
        <v>31383.066191776994</v>
      </c>
      <c r="L45" s="276">
        <f>L$15</f>
        <v>1.5127921557202608E-2</v>
      </c>
      <c r="M45" s="87">
        <f>J45/(1+L45)</f>
        <v>13.925847178862821</v>
      </c>
      <c r="N45" s="209">
        <f t="shared" si="2"/>
        <v>30915.380737075462</v>
      </c>
      <c r="O45" s="88"/>
      <c r="P45" s="34">
        <f t="shared" si="0"/>
        <v>32</v>
      </c>
      <c r="Q45" s="230"/>
      <c r="R45" s="119"/>
      <c r="S45" s="27"/>
    </row>
    <row r="46" spans="1:20">
      <c r="A46" s="34">
        <f t="shared" si="1"/>
        <v>33</v>
      </c>
      <c r="B46" s="34"/>
      <c r="C46" s="64">
        <v>150</v>
      </c>
      <c r="D46" s="64">
        <v>16000</v>
      </c>
      <c r="E46" s="278">
        <f>'LIGHTING MC'!E46</f>
        <v>108</v>
      </c>
      <c r="F46" s="217">
        <v>16.045495001071515</v>
      </c>
      <c r="G46" s="202">
        <f t="shared" si="12"/>
        <v>1732.9134601157236</v>
      </c>
      <c r="H46" s="205">
        <f>'LIGHTING MC'!G46</f>
        <v>15.096792004530549</v>
      </c>
      <c r="I46" s="206">
        <f t="shared" si="13"/>
        <v>1630.4535364892993</v>
      </c>
      <c r="J46" s="271">
        <v>15.183549094198533</v>
      </c>
      <c r="K46" s="202">
        <f t="shared" si="14"/>
        <v>1639.8233021734416</v>
      </c>
      <c r="L46" s="276">
        <f>L$15</f>
        <v>1.5127921557202608E-2</v>
      </c>
      <c r="M46" s="87">
        <f>J46/(1+L46)</f>
        <v>14.957276587276825</v>
      </c>
      <c r="N46" s="209">
        <f t="shared" si="2"/>
        <v>1615.385871425897</v>
      </c>
      <c r="O46" s="88"/>
      <c r="P46" s="34">
        <f t="shared" ref="P46:P77" si="15">A46</f>
        <v>33</v>
      </c>
      <c r="Q46" s="230"/>
      <c r="R46" s="119"/>
      <c r="S46" s="27"/>
    </row>
    <row r="47" spans="1:20">
      <c r="A47" s="34">
        <f t="shared" si="1"/>
        <v>34</v>
      </c>
      <c r="B47" s="34"/>
      <c r="C47" s="65" t="s">
        <v>178</v>
      </c>
      <c r="E47" s="278"/>
      <c r="F47" s="217"/>
      <c r="G47" s="203"/>
      <c r="H47" s="205"/>
      <c r="I47" s="202"/>
      <c r="J47" s="271"/>
      <c r="K47" s="202"/>
      <c r="L47" s="276"/>
      <c r="M47" s="43"/>
      <c r="N47" s="209"/>
      <c r="O47" s="64"/>
      <c r="P47" s="34">
        <f t="shared" si="15"/>
        <v>34</v>
      </c>
      <c r="Q47" s="230"/>
      <c r="R47" s="119"/>
      <c r="S47" s="27"/>
    </row>
    <row r="48" spans="1:20">
      <c r="A48" s="34">
        <f t="shared" si="1"/>
        <v>35</v>
      </c>
      <c r="B48" s="34"/>
      <c r="C48" s="64">
        <v>200</v>
      </c>
      <c r="D48" s="64">
        <v>22000</v>
      </c>
      <c r="E48" s="278">
        <f>'LIGHTING MC'!E48</f>
        <v>48</v>
      </c>
      <c r="F48" s="217">
        <v>19.329358362665229</v>
      </c>
      <c r="G48" s="202">
        <f t="shared" si="12"/>
        <v>927.80920140793091</v>
      </c>
      <c r="H48" s="205">
        <f>'LIGHTING MC'!G48</f>
        <v>17.070548756615803</v>
      </c>
      <c r="I48" s="206">
        <f t="shared" si="13"/>
        <v>819.38634031755851</v>
      </c>
      <c r="J48" s="271">
        <v>17.189076048134037</v>
      </c>
      <c r="K48" s="202">
        <f t="shared" si="14"/>
        <v>825.07565031043373</v>
      </c>
      <c r="L48" s="276">
        <f>L$15</f>
        <v>1.5127921557202608E-2</v>
      </c>
      <c r="M48" s="87">
        <f>J48/(1+L48)</f>
        <v>16.932916219825827</v>
      </c>
      <c r="N48" s="209">
        <f t="shared" si="2"/>
        <v>812.77997855163972</v>
      </c>
      <c r="O48" s="88"/>
      <c r="P48" s="34">
        <f t="shared" si="15"/>
        <v>35</v>
      </c>
      <c r="Q48" s="230"/>
      <c r="R48" s="119"/>
      <c r="S48" s="27"/>
    </row>
    <row r="49" spans="1:19">
      <c r="A49" s="34">
        <f t="shared" si="1"/>
        <v>36</v>
      </c>
      <c r="B49" s="34"/>
      <c r="C49" s="64">
        <v>250</v>
      </c>
      <c r="D49" s="64">
        <v>30000</v>
      </c>
      <c r="E49" s="278">
        <f>'LIGHTING MC'!E49</f>
        <v>1248</v>
      </c>
      <c r="F49" s="217">
        <v>20.69812777793717</v>
      </c>
      <c r="G49" s="202">
        <f t="shared" si="12"/>
        <v>25831.263466865588</v>
      </c>
      <c r="H49" s="205">
        <f>'LIGHTING MC'!G49</f>
        <v>17.18738264868103</v>
      </c>
      <c r="I49" s="206">
        <f t="shared" si="13"/>
        <v>21449.853545553924</v>
      </c>
      <c r="J49" s="271">
        <v>17.307131871039658</v>
      </c>
      <c r="K49" s="202">
        <f t="shared" si="14"/>
        <v>21599.300575057492</v>
      </c>
      <c r="L49" s="276">
        <f>L$15</f>
        <v>1.5127921557202608E-2</v>
      </c>
      <c r="M49" s="87">
        <f>J49/(1+L49)</f>
        <v>17.049212718423288</v>
      </c>
      <c r="N49" s="209">
        <f t="shared" si="2"/>
        <v>21277.417472592264</v>
      </c>
      <c r="O49" s="88"/>
      <c r="P49" s="34">
        <f t="shared" si="15"/>
        <v>36</v>
      </c>
      <c r="Q49" s="230"/>
      <c r="R49" s="119"/>
      <c r="S49" s="27"/>
    </row>
    <row r="50" spans="1:19">
      <c r="A50" s="34">
        <f t="shared" si="1"/>
        <v>37</v>
      </c>
      <c r="B50" s="34"/>
      <c r="C50" s="64">
        <v>400</v>
      </c>
      <c r="D50" s="64">
        <v>50000</v>
      </c>
      <c r="E50" s="278">
        <f>'LIGHTING MC'!E50</f>
        <v>24</v>
      </c>
      <c r="F50" s="217">
        <v>25.65531774111242</v>
      </c>
      <c r="G50" s="202">
        <f t="shared" si="12"/>
        <v>615.72762578669813</v>
      </c>
      <c r="H50" s="205">
        <f>'LIGHTING MC'!G50</f>
        <v>21.301823782802185</v>
      </c>
      <c r="I50" s="206">
        <f t="shared" si="13"/>
        <v>511.2437707872524</v>
      </c>
      <c r="J50" s="271">
        <v>21.514439749030768</v>
      </c>
      <c r="K50" s="202">
        <f t="shared" si="14"/>
        <v>516.34655397673839</v>
      </c>
      <c r="L50" s="276">
        <f>L$15</f>
        <v>1.5127921557202608E-2</v>
      </c>
      <c r="M50" s="87">
        <f>J50/(1+L50)</f>
        <v>21.193821283161725</v>
      </c>
      <c r="N50" s="209">
        <f t="shared" si="2"/>
        <v>508.6517107958814</v>
      </c>
      <c r="O50" s="88"/>
      <c r="P50" s="34">
        <f t="shared" si="15"/>
        <v>37</v>
      </c>
      <c r="Q50" s="230"/>
      <c r="R50" s="119"/>
      <c r="S50" s="27"/>
    </row>
    <row r="51" spans="1:19">
      <c r="A51" s="34">
        <f t="shared" si="1"/>
        <v>38</v>
      </c>
      <c r="B51" s="34"/>
      <c r="C51" s="65" t="s">
        <v>179</v>
      </c>
      <c r="E51" s="278"/>
      <c r="F51" s="217"/>
      <c r="G51" s="203"/>
      <c r="H51" s="205"/>
      <c r="I51" s="202"/>
      <c r="J51" s="271"/>
      <c r="K51" s="202"/>
      <c r="L51" s="276"/>
      <c r="M51" s="43"/>
      <c r="N51" s="209"/>
      <c r="O51" s="64"/>
      <c r="P51" s="34">
        <f t="shared" si="15"/>
        <v>38</v>
      </c>
      <c r="Q51" s="230"/>
      <c r="R51" s="119"/>
      <c r="S51" s="27"/>
    </row>
    <row r="52" spans="1:19">
      <c r="A52" s="34">
        <f t="shared" si="1"/>
        <v>39</v>
      </c>
      <c r="B52" s="34"/>
      <c r="C52" s="64">
        <v>70</v>
      </c>
      <c r="D52" s="64">
        <v>5800</v>
      </c>
      <c r="E52" s="278">
        <f>'LIGHTING MC'!E52</f>
        <v>0</v>
      </c>
      <c r="F52" s="217">
        <v>9.376538952823898</v>
      </c>
      <c r="G52" s="202">
        <f t="shared" ref="G52:G58" si="16">F52*E52</f>
        <v>0</v>
      </c>
      <c r="H52" s="205">
        <f>'LIGHTING MC'!G52</f>
        <v>6.5511634334792523</v>
      </c>
      <c r="I52" s="206">
        <f t="shared" ref="I52:I58" si="17">E52*H52</f>
        <v>0</v>
      </c>
      <c r="J52" s="271">
        <v>6.589043289531471</v>
      </c>
      <c r="K52" s="202">
        <f t="shared" ref="K52:K58" si="18">J52*E52</f>
        <v>0</v>
      </c>
      <c r="L52" s="276">
        <f>L$15</f>
        <v>1.5127921557202608E-2</v>
      </c>
      <c r="M52" s="87">
        <f>J52/(1+L52)</f>
        <v>6.4908502166149677</v>
      </c>
      <c r="N52" s="209">
        <f t="shared" si="2"/>
        <v>0</v>
      </c>
      <c r="O52" s="88"/>
      <c r="P52" s="34">
        <f t="shared" si="15"/>
        <v>39</v>
      </c>
      <c r="Q52" s="230"/>
      <c r="R52" s="119"/>
      <c r="S52" s="27"/>
    </row>
    <row r="53" spans="1:19">
      <c r="A53" s="34">
        <f t="shared" si="1"/>
        <v>40</v>
      </c>
      <c r="B53" s="34"/>
      <c r="C53" s="64">
        <v>100</v>
      </c>
      <c r="D53" s="64">
        <v>9500</v>
      </c>
      <c r="E53" s="278">
        <f>'LIGHTING MC'!E53</f>
        <v>0</v>
      </c>
      <c r="F53" s="217">
        <v>10.073949071438681</v>
      </c>
      <c r="G53" s="202">
        <f t="shared" si="16"/>
        <v>0</v>
      </c>
      <c r="H53" s="205">
        <f>'LIGHTING MC'!G53</f>
        <v>7.1006896492466156</v>
      </c>
      <c r="I53" s="206">
        <f t="shared" si="17"/>
        <v>0</v>
      </c>
      <c r="J53" s="271">
        <v>7.1483449520219873</v>
      </c>
      <c r="K53" s="202">
        <f t="shared" si="18"/>
        <v>0</v>
      </c>
      <c r="L53" s="276">
        <f>L$15</f>
        <v>1.5127921557202608E-2</v>
      </c>
      <c r="M53" s="87">
        <f>J53/(1+L53)</f>
        <v>7.0418168983633622</v>
      </c>
      <c r="N53" s="209">
        <f t="shared" si="2"/>
        <v>0</v>
      </c>
      <c r="O53" s="88"/>
      <c r="P53" s="34">
        <f t="shared" si="15"/>
        <v>40</v>
      </c>
      <c r="Q53" s="230"/>
      <c r="R53" s="119"/>
      <c r="S53" s="27"/>
    </row>
    <row r="54" spans="1:19">
      <c r="A54" s="34">
        <f t="shared" si="1"/>
        <v>41</v>
      </c>
      <c r="B54" s="34"/>
      <c r="C54" s="64">
        <v>150</v>
      </c>
      <c r="D54" s="64">
        <v>16000</v>
      </c>
      <c r="E54" s="278">
        <f>'LIGHTING MC'!E54</f>
        <v>36</v>
      </c>
      <c r="F54" s="217">
        <v>11.41903113111006</v>
      </c>
      <c r="G54" s="202">
        <f t="shared" si="16"/>
        <v>411.08512071996216</v>
      </c>
      <c r="H54" s="205">
        <f>'LIGHTING MC'!G54</f>
        <v>7.7490654099655467</v>
      </c>
      <c r="I54" s="206">
        <f t="shared" si="17"/>
        <v>278.96635475875968</v>
      </c>
      <c r="J54" s="271">
        <v>7.8358224996335322</v>
      </c>
      <c r="K54" s="202">
        <f t="shared" si="18"/>
        <v>282.08960998680715</v>
      </c>
      <c r="L54" s="276">
        <f>L$15</f>
        <v>1.5127921557202608E-2</v>
      </c>
      <c r="M54" s="87">
        <f>J54/(1+L54)</f>
        <v>7.7190493269197127</v>
      </c>
      <c r="N54" s="209">
        <f t="shared" si="2"/>
        <v>277.88577576910967</v>
      </c>
      <c r="O54" s="88"/>
      <c r="P54" s="34">
        <f t="shared" si="15"/>
        <v>41</v>
      </c>
      <c r="Q54" s="230"/>
      <c r="R54" s="119"/>
      <c r="S54" s="27"/>
    </row>
    <row r="55" spans="1:19">
      <c r="A55" s="34">
        <f t="shared" si="1"/>
        <v>42</v>
      </c>
      <c r="B55" s="34"/>
      <c r="C55" s="65" t="s">
        <v>180</v>
      </c>
      <c r="E55" s="278"/>
      <c r="F55" s="217"/>
      <c r="G55" s="203"/>
      <c r="H55" s="205"/>
      <c r="I55" s="202"/>
      <c r="J55" s="271"/>
      <c r="K55" s="202"/>
      <c r="L55" s="276"/>
      <c r="M55" s="43"/>
      <c r="N55" s="209"/>
      <c r="O55" s="64"/>
      <c r="P55" s="34">
        <f t="shared" si="15"/>
        <v>42</v>
      </c>
      <c r="Q55" s="230"/>
      <c r="R55" s="119"/>
      <c r="S55" s="27"/>
    </row>
    <row r="56" spans="1:19">
      <c r="A56" s="34">
        <f t="shared" si="1"/>
        <v>43</v>
      </c>
      <c r="B56" s="34"/>
      <c r="C56" s="64">
        <v>200</v>
      </c>
      <c r="D56" s="64">
        <v>22000</v>
      </c>
      <c r="E56" s="278">
        <f>'LIGHTING MC'!E56</f>
        <v>0</v>
      </c>
      <c r="F56" s="217">
        <v>13.101627936984604</v>
      </c>
      <c r="G56" s="202">
        <f t="shared" si="16"/>
        <v>0</v>
      </c>
      <c r="H56" s="205">
        <f>'LIGHTING MC'!G56</f>
        <v>8.3813457831919393</v>
      </c>
      <c r="I56" s="206">
        <f t="shared" si="17"/>
        <v>0</v>
      </c>
      <c r="J56" s="271">
        <v>8.4998730747101732</v>
      </c>
      <c r="K56" s="202">
        <f t="shared" si="18"/>
        <v>0</v>
      </c>
      <c r="L56" s="276">
        <f>L$15</f>
        <v>1.5127921557202608E-2</v>
      </c>
      <c r="M56" s="87">
        <f>J56/(1+L56)</f>
        <v>8.3732039028848675</v>
      </c>
      <c r="N56" s="209">
        <f t="shared" si="2"/>
        <v>0</v>
      </c>
      <c r="O56" s="88"/>
      <c r="P56" s="34">
        <f t="shared" si="15"/>
        <v>43</v>
      </c>
      <c r="Q56" s="230"/>
      <c r="R56" s="119"/>
      <c r="S56" s="27"/>
    </row>
    <row r="57" spans="1:19">
      <c r="A57" s="34">
        <f t="shared" si="1"/>
        <v>44</v>
      </c>
      <c r="B57" s="34"/>
      <c r="C57" s="64">
        <v>250</v>
      </c>
      <c r="D57" s="64">
        <v>30000</v>
      </c>
      <c r="E57" s="278">
        <f>'LIGHTING MC'!E57</f>
        <v>0</v>
      </c>
      <c r="F57" s="217">
        <v>15.741428956884821</v>
      </c>
      <c r="G57" s="202">
        <f t="shared" si="16"/>
        <v>0</v>
      </c>
      <c r="H57" s="205">
        <f>'LIGHTING MC'!G57</f>
        <v>9.570076678564492</v>
      </c>
      <c r="I57" s="206">
        <f t="shared" si="17"/>
        <v>0</v>
      </c>
      <c r="J57" s="271">
        <v>9.6898259009231182</v>
      </c>
      <c r="K57" s="202">
        <f t="shared" si="18"/>
        <v>0</v>
      </c>
      <c r="L57" s="276">
        <f>L$15</f>
        <v>1.5127921557202608E-2</v>
      </c>
      <c r="M57" s="87">
        <f>J57/(1+L57)</f>
        <v>9.5454234832384071</v>
      </c>
      <c r="N57" s="209">
        <f t="shared" si="2"/>
        <v>0</v>
      </c>
      <c r="O57" s="88"/>
      <c r="P57" s="34">
        <f t="shared" si="15"/>
        <v>44</v>
      </c>
      <c r="Q57" s="230"/>
      <c r="R57" s="119"/>
      <c r="S57" s="27"/>
    </row>
    <row r="58" spans="1:19">
      <c r="A58" s="34">
        <f t="shared" si="1"/>
        <v>45</v>
      </c>
      <c r="B58" s="34"/>
      <c r="C58" s="64">
        <v>400</v>
      </c>
      <c r="D58" s="64">
        <v>50000</v>
      </c>
      <c r="E58" s="278">
        <f>'LIGHTING MC'!E58</f>
        <v>0</v>
      </c>
      <c r="F58" s="217">
        <v>18.103220958034367</v>
      </c>
      <c r="G58" s="202">
        <f t="shared" si="16"/>
        <v>0</v>
      </c>
      <c r="H58" s="205">
        <f>'LIGHTING MC'!G58</f>
        <v>10.898871647440544</v>
      </c>
      <c r="I58" s="206">
        <f t="shared" si="17"/>
        <v>0</v>
      </c>
      <c r="J58" s="271">
        <v>11.111487613669127</v>
      </c>
      <c r="K58" s="202">
        <f t="shared" si="18"/>
        <v>0</v>
      </c>
      <c r="L58" s="276">
        <f>L$15</f>
        <v>1.5127921557202608E-2</v>
      </c>
      <c r="M58" s="87">
        <f>J58/(1+L58)</f>
        <v>10.945898913532142</v>
      </c>
      <c r="N58" s="209">
        <f t="shared" si="2"/>
        <v>0</v>
      </c>
      <c r="O58" s="88"/>
      <c r="P58" s="34">
        <f t="shared" si="15"/>
        <v>45</v>
      </c>
      <c r="Q58" s="230"/>
      <c r="R58" s="119"/>
      <c r="S58" s="27"/>
    </row>
    <row r="59" spans="1:19">
      <c r="A59" s="34">
        <f t="shared" si="1"/>
        <v>46</v>
      </c>
      <c r="B59" s="34"/>
      <c r="C59" s="65" t="s">
        <v>66</v>
      </c>
      <c r="E59" s="278"/>
      <c r="F59" s="217"/>
      <c r="G59" s="203"/>
      <c r="H59" s="205"/>
      <c r="I59" s="202"/>
      <c r="J59" s="271"/>
      <c r="K59" s="202"/>
      <c r="L59" s="276"/>
      <c r="M59" s="43"/>
      <c r="N59" s="209"/>
      <c r="O59" s="64"/>
      <c r="P59" s="34">
        <f t="shared" si="15"/>
        <v>46</v>
      </c>
      <c r="Q59" s="230"/>
      <c r="R59" s="119"/>
      <c r="S59" s="27"/>
    </row>
    <row r="60" spans="1:19">
      <c r="A60" s="34">
        <f t="shared" si="1"/>
        <v>47</v>
      </c>
      <c r="B60" s="34"/>
      <c r="C60" s="64">
        <v>55</v>
      </c>
      <c r="D60" s="64">
        <v>8000</v>
      </c>
      <c r="E60" s="278">
        <f>'LIGHTING MC'!E60</f>
        <v>456</v>
      </c>
      <c r="F60" s="217">
        <v>13.622828009088471</v>
      </c>
      <c r="G60" s="202">
        <f>F60*E60</f>
        <v>6212.0095721443422</v>
      </c>
      <c r="H60" s="205">
        <f>'LIGHTING MC'!G60</f>
        <v>9.9800131515574915</v>
      </c>
      <c r="I60" s="207">
        <f>E60*H60</f>
        <v>4550.8859971102165</v>
      </c>
      <c r="J60" s="271">
        <v>9.997120183323009</v>
      </c>
      <c r="K60" s="202">
        <f>J60*E60</f>
        <v>4558.6868035952921</v>
      </c>
      <c r="L60" s="276">
        <f>L$15</f>
        <v>1.5127921557202608E-2</v>
      </c>
      <c r="M60" s="87">
        <f>J60/(1+L60)</f>
        <v>9.8481383193434997</v>
      </c>
      <c r="N60" s="209">
        <f t="shared" si="2"/>
        <v>4490.7510736206359</v>
      </c>
      <c r="O60" s="104"/>
      <c r="P60" s="34">
        <f t="shared" si="15"/>
        <v>47</v>
      </c>
      <c r="Q60" s="230"/>
      <c r="R60" s="119"/>
      <c r="S60" s="27"/>
    </row>
    <row r="61" spans="1:19">
      <c r="A61" s="34">
        <f t="shared" si="1"/>
        <v>48</v>
      </c>
      <c r="B61" s="34"/>
      <c r="C61" s="64">
        <v>90</v>
      </c>
      <c r="D61" s="64">
        <v>13500</v>
      </c>
      <c r="E61" s="278">
        <f>'LIGHTING MC'!E61</f>
        <v>1680</v>
      </c>
      <c r="F61" s="217">
        <v>15.751972724921485</v>
      </c>
      <c r="G61" s="202">
        <f>F61*E61</f>
        <v>26463.314177868095</v>
      </c>
      <c r="H61" s="205">
        <f>'LIGHTING MC'!G61</f>
        <v>10.906713152413325</v>
      </c>
      <c r="I61" s="206">
        <f>E61*H61</f>
        <v>18323.278096054386</v>
      </c>
      <c r="J61" s="271">
        <v>10.954368455188696</v>
      </c>
      <c r="K61" s="202">
        <f>J61*E61</f>
        <v>18403.339004717011</v>
      </c>
      <c r="L61" s="276">
        <f>L$15</f>
        <v>1.5127921557202608E-2</v>
      </c>
      <c r="M61" s="87">
        <f>J61/(1+L61)</f>
        <v>10.791121219860383</v>
      </c>
      <c r="N61" s="209">
        <f t="shared" si="2"/>
        <v>18129.083649365442</v>
      </c>
      <c r="O61" s="88"/>
      <c r="P61" s="34">
        <f t="shared" si="15"/>
        <v>48</v>
      </c>
      <c r="Q61" s="230"/>
      <c r="R61" s="119"/>
      <c r="S61" s="27"/>
    </row>
    <row r="62" spans="1:19">
      <c r="A62" s="34">
        <f t="shared" si="1"/>
        <v>49</v>
      </c>
      <c r="B62" s="34"/>
      <c r="C62" s="64">
        <v>135</v>
      </c>
      <c r="D62" s="64">
        <v>22500</v>
      </c>
      <c r="E62" s="278">
        <f>'LIGHTING MC'!E62</f>
        <v>2976</v>
      </c>
      <c r="F62" s="217">
        <v>17.433790250397962</v>
      </c>
      <c r="G62" s="202">
        <f>F62*E62</f>
        <v>51882.959785184335</v>
      </c>
      <c r="H62" s="205">
        <f>'LIGHTING MC'!G62</f>
        <v>12.235240745227985</v>
      </c>
      <c r="I62" s="206">
        <f>E62*H62</f>
        <v>36412.076457798481</v>
      </c>
      <c r="J62" s="271">
        <v>12.308556595651634</v>
      </c>
      <c r="K62" s="202">
        <f>J62*E62</f>
        <v>36630.264428659262</v>
      </c>
      <c r="L62" s="276">
        <f>L$15</f>
        <v>1.5127921557202608E-2</v>
      </c>
      <c r="M62" s="87">
        <f>J62/(1+L62)</f>
        <v>12.125128601300171</v>
      </c>
      <c r="N62" s="209">
        <f t="shared" si="2"/>
        <v>36084.382717469307</v>
      </c>
      <c r="O62" s="64"/>
      <c r="P62" s="34">
        <f t="shared" si="15"/>
        <v>49</v>
      </c>
      <c r="Q62" s="230"/>
      <c r="R62" s="119"/>
      <c r="S62" s="27"/>
    </row>
    <row r="63" spans="1:19">
      <c r="A63" s="34">
        <f t="shared" si="1"/>
        <v>50</v>
      </c>
      <c r="B63" s="34"/>
      <c r="C63" s="64">
        <v>180</v>
      </c>
      <c r="D63" s="64">
        <v>33000</v>
      </c>
      <c r="E63" s="278">
        <f>'LIGHTING MC'!E63</f>
        <v>1896</v>
      </c>
      <c r="F63" s="217">
        <v>19.951420618602572</v>
      </c>
      <c r="G63" s="202">
        <f>F63*E63</f>
        <v>37827.893492870477</v>
      </c>
      <c r="H63" s="205">
        <f>'LIGHTING MC'!G63</f>
        <v>13.071260068399157</v>
      </c>
      <c r="I63" s="206">
        <f>E63*H63</f>
        <v>24783.109089684804</v>
      </c>
      <c r="J63" s="271">
        <v>13.191009290757783</v>
      </c>
      <c r="K63" s="202">
        <f>J63*E63</f>
        <v>25010.153615276759</v>
      </c>
      <c r="L63" s="276">
        <f>L$15</f>
        <v>1.5127921557202608E-2</v>
      </c>
      <c r="M63" s="87">
        <f>J63/(1+L63)</f>
        <v>12.994430564497549</v>
      </c>
      <c r="N63" s="209">
        <f t="shared" si="2"/>
        <v>24637.440350287354</v>
      </c>
      <c r="O63" s="64"/>
      <c r="P63" s="34">
        <f t="shared" si="15"/>
        <v>50</v>
      </c>
      <c r="Q63" s="230"/>
      <c r="R63" s="119"/>
      <c r="S63" s="27"/>
    </row>
    <row r="64" spans="1:19">
      <c r="A64" s="34">
        <f t="shared" si="1"/>
        <v>51</v>
      </c>
      <c r="B64" s="34"/>
      <c r="C64" s="65" t="s">
        <v>67</v>
      </c>
      <c r="E64" s="278"/>
      <c r="F64" s="217"/>
      <c r="G64" s="203"/>
      <c r="H64" s="205"/>
      <c r="I64" s="202"/>
      <c r="J64" s="271"/>
      <c r="K64" s="202"/>
      <c r="L64" s="276"/>
      <c r="M64" s="43"/>
      <c r="N64" s="209"/>
      <c r="O64" s="64"/>
      <c r="P64" s="34">
        <f t="shared" si="15"/>
        <v>51</v>
      </c>
      <c r="Q64" s="230"/>
      <c r="R64" s="119"/>
      <c r="S64" s="27"/>
    </row>
    <row r="65" spans="1:19">
      <c r="A65" s="34">
        <f t="shared" si="1"/>
        <v>52</v>
      </c>
      <c r="B65" s="34"/>
      <c r="C65" s="64">
        <v>55</v>
      </c>
      <c r="D65" s="64">
        <v>8000</v>
      </c>
      <c r="E65" s="278">
        <f>'LIGHTING MC'!E65</f>
        <v>1164</v>
      </c>
      <c r="F65" s="217">
        <v>13.795557350798383</v>
      </c>
      <c r="G65" s="202">
        <f>F65*E65</f>
        <v>16058.028756329317</v>
      </c>
      <c r="H65" s="205">
        <f>'LIGHTING MC'!G65</f>
        <v>10.296524304069475</v>
      </c>
      <c r="I65" s="206">
        <f>E65*H65</f>
        <v>11985.154289936869</v>
      </c>
      <c r="J65" s="271">
        <v>10.313631335834994</v>
      </c>
      <c r="K65" s="202">
        <f>J65*E65</f>
        <v>12005.066874911934</v>
      </c>
      <c r="L65" s="276">
        <f>L$15</f>
        <v>1.5127921557202608E-2</v>
      </c>
      <c r="M65" s="87">
        <f>J65/(1+L65)</f>
        <v>10.159932671356257</v>
      </c>
      <c r="N65" s="209">
        <f t="shared" si="2"/>
        <v>11826.161629458684</v>
      </c>
      <c r="O65" s="64"/>
      <c r="P65" s="34">
        <f t="shared" si="15"/>
        <v>52</v>
      </c>
      <c r="Q65" s="230"/>
      <c r="R65" s="119"/>
      <c r="S65" s="27"/>
    </row>
    <row r="66" spans="1:19">
      <c r="A66" s="34">
        <f t="shared" si="1"/>
        <v>53</v>
      </c>
      <c r="B66" s="34"/>
      <c r="C66" s="64">
        <v>90</v>
      </c>
      <c r="D66" s="64">
        <v>13500</v>
      </c>
      <c r="E66" s="278">
        <f>'LIGHTING MC'!E66</f>
        <v>1704</v>
      </c>
      <c r="F66" s="217">
        <v>15.92242068464334</v>
      </c>
      <c r="G66" s="202">
        <f>F66*E66</f>
        <v>27131.804846632251</v>
      </c>
      <c r="H66" s="205">
        <f>'LIGHTING MC'!G66</f>
        <v>11.220594339342952</v>
      </c>
      <c r="I66" s="206">
        <f>E66*H66</f>
        <v>19119.892754240391</v>
      </c>
      <c r="J66" s="271">
        <v>11.268249642118324</v>
      </c>
      <c r="K66" s="202">
        <f>J66*E66</f>
        <v>19201.097390169623</v>
      </c>
      <c r="L66" s="276">
        <f>L$15</f>
        <v>1.5127921557202608E-2</v>
      </c>
      <c r="M66" s="87">
        <f>J66/(1+L66)</f>
        <v>11.100324799295116</v>
      </c>
      <c r="N66" s="209">
        <f t="shared" si="2"/>
        <v>18914.953457998876</v>
      </c>
      <c r="O66" s="64"/>
      <c r="P66" s="34">
        <f t="shared" si="15"/>
        <v>53</v>
      </c>
      <c r="Q66" s="230"/>
      <c r="R66" s="119"/>
      <c r="S66" s="27"/>
    </row>
    <row r="67" spans="1:19">
      <c r="A67" s="34">
        <f t="shared" si="1"/>
        <v>54</v>
      </c>
      <c r="B67" s="34"/>
      <c r="C67" s="64">
        <v>135</v>
      </c>
      <c r="D67" s="64">
        <v>22500</v>
      </c>
      <c r="E67" s="278">
        <f>'LIGHTING MC'!E67</f>
        <v>12</v>
      </c>
      <c r="F67" s="217">
        <v>17.564973091236549</v>
      </c>
      <c r="G67" s="202">
        <f>F67*E67</f>
        <v>210.77967709483858</v>
      </c>
      <c r="H67" s="205">
        <f>'LIGHTING MC'!G67</f>
        <v>12.576638724015368</v>
      </c>
      <c r="I67" s="206">
        <f>E67*H67</f>
        <v>150.91966468818441</v>
      </c>
      <c r="J67" s="271">
        <v>12.649954574439018</v>
      </c>
      <c r="K67" s="202">
        <f>J67*E67</f>
        <v>151.79945489326821</v>
      </c>
      <c r="L67" s="276">
        <f>L$15</f>
        <v>1.5127921557202608E-2</v>
      </c>
      <c r="M67" s="87">
        <f>J67/(1+L67)</f>
        <v>12.461438904206311</v>
      </c>
      <c r="N67" s="209">
        <f t="shared" si="2"/>
        <v>149.53726685047573</v>
      </c>
      <c r="O67" s="64"/>
      <c r="P67" s="34">
        <f t="shared" si="15"/>
        <v>54</v>
      </c>
      <c r="Q67" s="230"/>
      <c r="R67" s="119"/>
      <c r="S67" s="27"/>
    </row>
    <row r="68" spans="1:19">
      <c r="A68" s="34">
        <f t="shared" si="1"/>
        <v>55</v>
      </c>
      <c r="B68" s="34"/>
      <c r="C68" s="64">
        <v>180</v>
      </c>
      <c r="D68" s="64">
        <v>33000</v>
      </c>
      <c r="E68" s="278">
        <f>'LIGHTING MC'!E68</f>
        <v>396</v>
      </c>
      <c r="F68" s="217">
        <v>20.078152229695576</v>
      </c>
      <c r="G68" s="202">
        <f>F68*E68</f>
        <v>7950.9482829594481</v>
      </c>
      <c r="H68" s="205">
        <f>'LIGHTING MC'!G68</f>
        <v>13.408573932167718</v>
      </c>
      <c r="I68" s="206">
        <f>E68*H68</f>
        <v>5309.7952771384162</v>
      </c>
      <c r="J68" s="271">
        <v>13.528323154526344</v>
      </c>
      <c r="K68" s="202">
        <f>J68*E68</f>
        <v>5357.2159691924326</v>
      </c>
      <c r="L68" s="276">
        <f>L$15</f>
        <v>1.5127921557202608E-2</v>
      </c>
      <c r="M68" s="87">
        <f>J68/(1+L68)</f>
        <v>13.32671761581924</v>
      </c>
      <c r="N68" s="209">
        <f t="shared" si="2"/>
        <v>5277.3801758644186</v>
      </c>
      <c r="O68" s="64"/>
      <c r="P68" s="34">
        <f t="shared" si="15"/>
        <v>55</v>
      </c>
      <c r="Q68" s="230"/>
      <c r="R68" s="119"/>
      <c r="S68" s="27"/>
    </row>
    <row r="69" spans="1:19">
      <c r="A69" s="34">
        <f t="shared" si="1"/>
        <v>56</v>
      </c>
      <c r="B69" s="34"/>
      <c r="C69" s="65" t="s">
        <v>68</v>
      </c>
      <c r="E69" s="278"/>
      <c r="F69" s="217"/>
      <c r="G69" s="203"/>
      <c r="H69" s="205"/>
      <c r="I69" s="202"/>
      <c r="J69" s="271"/>
      <c r="K69" s="202"/>
      <c r="L69" s="276"/>
      <c r="M69" s="43"/>
      <c r="N69" s="209"/>
      <c r="O69" s="64"/>
      <c r="P69" s="34">
        <f t="shared" si="15"/>
        <v>56</v>
      </c>
      <c r="Q69" s="230"/>
      <c r="R69" s="119"/>
      <c r="S69" s="27"/>
    </row>
    <row r="70" spans="1:19">
      <c r="A70" s="34">
        <f t="shared" si="1"/>
        <v>57</v>
      </c>
      <c r="B70" s="34"/>
      <c r="C70" s="64">
        <v>55</v>
      </c>
      <c r="D70" s="64">
        <v>8000</v>
      </c>
      <c r="E70" s="278">
        <f>'LIGHTING MC'!E70</f>
        <v>0</v>
      </c>
      <c r="F70" s="217">
        <v>13.14948011125715</v>
      </c>
      <c r="G70" s="202">
        <f>F70*E70</f>
        <v>0</v>
      </c>
      <c r="H70" s="205">
        <f>'LIGHTING MC'!G70</f>
        <v>8.4886513915881192</v>
      </c>
      <c r="I70" s="206">
        <f>E70*H70</f>
        <v>0</v>
      </c>
      <c r="J70" s="271">
        <v>8.5057584233536367</v>
      </c>
      <c r="K70" s="202">
        <f>J70*E70</f>
        <v>0</v>
      </c>
      <c r="L70" s="276">
        <f>L$15</f>
        <v>1.5127921557202608E-2</v>
      </c>
      <c r="M70" s="87">
        <f>J70/(1+L70)</f>
        <v>8.3790015452494231</v>
      </c>
      <c r="N70" s="209">
        <f t="shared" si="2"/>
        <v>0</v>
      </c>
      <c r="O70" s="64"/>
      <c r="P70" s="34">
        <f t="shared" si="15"/>
        <v>57</v>
      </c>
      <c r="Q70" s="230"/>
      <c r="R70" s="119"/>
      <c r="S70" s="27"/>
    </row>
    <row r="71" spans="1:19">
      <c r="A71" s="34">
        <f t="shared" si="1"/>
        <v>58</v>
      </c>
      <c r="B71" s="34"/>
      <c r="C71" s="64">
        <v>90</v>
      </c>
      <c r="D71" s="64">
        <v>13500</v>
      </c>
      <c r="E71" s="278">
        <f>'LIGHTING MC'!E71</f>
        <v>0</v>
      </c>
      <c r="F71" s="217">
        <v>15.280490490582617</v>
      </c>
      <c r="G71" s="202">
        <f>F71*E71</f>
        <v>0</v>
      </c>
      <c r="H71" s="205">
        <f>'LIGHTING MC'!G71</f>
        <v>9.8614490075007293</v>
      </c>
      <c r="I71" s="206">
        <f>E71*H71</f>
        <v>0</v>
      </c>
      <c r="J71" s="271">
        <v>9.9091043102761027</v>
      </c>
      <c r="K71" s="202">
        <f>J71*E71</f>
        <v>0</v>
      </c>
      <c r="L71" s="276">
        <f>L$15</f>
        <v>1.5127921557202608E-2</v>
      </c>
      <c r="M71" s="87">
        <f>J71/(1+L71)</f>
        <v>9.7614341009117069</v>
      </c>
      <c r="N71" s="209">
        <f t="shared" si="2"/>
        <v>0</v>
      </c>
      <c r="O71" s="64"/>
      <c r="P71" s="34">
        <f t="shared" si="15"/>
        <v>58</v>
      </c>
      <c r="Q71" s="230"/>
      <c r="R71" s="119"/>
      <c r="S71" s="27"/>
    </row>
    <row r="72" spans="1:19">
      <c r="A72" s="34">
        <f t="shared" si="1"/>
        <v>59</v>
      </c>
      <c r="B72" s="34"/>
      <c r="C72" s="64">
        <v>135</v>
      </c>
      <c r="D72" s="64">
        <v>22500</v>
      </c>
      <c r="E72" s="278">
        <f>'LIGHTING MC'!E72</f>
        <v>0</v>
      </c>
      <c r="F72" s="217">
        <v>17.161264804368361</v>
      </c>
      <c r="G72" s="202">
        <f>F72*E72</f>
        <v>0</v>
      </c>
      <c r="H72" s="205">
        <f>'LIGHTING MC'!G72</f>
        <v>11.32266325000724</v>
      </c>
      <c r="I72" s="206">
        <f>E72*H72</f>
        <v>0</v>
      </c>
      <c r="J72" s="271">
        <v>11.395979100430889</v>
      </c>
      <c r="K72" s="202">
        <f>J72*E72</f>
        <v>0</v>
      </c>
      <c r="L72" s="276">
        <f>L$15</f>
        <v>1.5127921557202608E-2</v>
      </c>
      <c r="M72" s="87">
        <f>J72/(1+L72)</f>
        <v>11.226150772160318</v>
      </c>
      <c r="N72" s="209">
        <f t="shared" si="2"/>
        <v>0</v>
      </c>
      <c r="O72" s="64"/>
      <c r="P72" s="34">
        <f t="shared" si="15"/>
        <v>59</v>
      </c>
      <c r="Q72" s="230"/>
      <c r="R72" s="119"/>
      <c r="S72" s="27"/>
    </row>
    <row r="73" spans="1:19">
      <c r="A73" s="34">
        <f t="shared" si="1"/>
        <v>60</v>
      </c>
      <c r="B73" s="34"/>
      <c r="C73" s="64">
        <v>180</v>
      </c>
      <c r="D73" s="64">
        <v>33000</v>
      </c>
      <c r="E73" s="278">
        <f>'LIGHTING MC'!E73</f>
        <v>0</v>
      </c>
      <c r="F73" s="217">
        <v>19.669997782819561</v>
      </c>
      <c r="G73" s="202">
        <f>F73*E73</f>
        <v>0</v>
      </c>
      <c r="H73" s="205">
        <f>'LIGHTING MC'!G73</f>
        <v>13.422503713479093</v>
      </c>
      <c r="I73" s="206">
        <f>E73*H73</f>
        <v>0</v>
      </c>
      <c r="J73" s="271">
        <v>13.54225293583772</v>
      </c>
      <c r="K73" s="202">
        <f>J73*E73</f>
        <v>0</v>
      </c>
      <c r="L73" s="276">
        <f>L$15</f>
        <v>1.5127921557202608E-2</v>
      </c>
      <c r="M73" s="87">
        <f>J73/(1+L73)</f>
        <v>13.340439808870542</v>
      </c>
      <c r="N73" s="209">
        <f t="shared" si="2"/>
        <v>0</v>
      </c>
      <c r="O73" s="64"/>
      <c r="P73" s="34">
        <f t="shared" si="15"/>
        <v>60</v>
      </c>
      <c r="Q73" s="230"/>
      <c r="R73" s="119"/>
      <c r="S73" s="27"/>
    </row>
    <row r="74" spans="1:19">
      <c r="A74" s="34">
        <f t="shared" si="1"/>
        <v>61</v>
      </c>
      <c r="B74" s="34"/>
      <c r="C74" s="65" t="s">
        <v>69</v>
      </c>
      <c r="E74" s="278"/>
      <c r="F74" s="217"/>
      <c r="G74" s="203"/>
      <c r="H74" s="205"/>
      <c r="I74" s="202"/>
      <c r="J74" s="271"/>
      <c r="K74" s="202"/>
      <c r="L74" s="276"/>
      <c r="M74" s="43"/>
      <c r="N74" s="209"/>
      <c r="O74" s="64"/>
      <c r="P74" s="34">
        <f t="shared" si="15"/>
        <v>61</v>
      </c>
      <c r="Q74" s="230"/>
      <c r="R74" s="119"/>
      <c r="S74" s="27"/>
    </row>
    <row r="75" spans="1:19">
      <c r="A75" s="34">
        <f t="shared" si="1"/>
        <v>62</v>
      </c>
      <c r="B75" s="34"/>
      <c r="C75" s="64">
        <v>55</v>
      </c>
      <c r="D75" s="64">
        <v>8000</v>
      </c>
      <c r="E75" s="278">
        <f>'LIGHTING MC'!E75</f>
        <v>96</v>
      </c>
      <c r="F75" s="217">
        <v>16.875744726809568</v>
      </c>
      <c r="G75" s="202">
        <f>F75*E75</f>
        <v>1620.0714937737184</v>
      </c>
      <c r="H75" s="205">
        <f>'LIGHTING MC'!G75</f>
        <v>13.209460991056515</v>
      </c>
      <c r="I75" s="206">
        <f>E75*H75</f>
        <v>1268.1082551414254</v>
      </c>
      <c r="J75" s="271">
        <v>13.226568022822033</v>
      </c>
      <c r="K75" s="202">
        <f>J75*E75</f>
        <v>1269.750530190915</v>
      </c>
      <c r="L75" s="276">
        <f>L$15</f>
        <v>1.5127921557202608E-2</v>
      </c>
      <c r="M75" s="87">
        <f>J75/(1+L75)</f>
        <v>13.029459383338136</v>
      </c>
      <c r="N75" s="209">
        <f t="shared" si="2"/>
        <v>1250.828100800461</v>
      </c>
      <c r="O75" s="64"/>
      <c r="P75" s="34">
        <f t="shared" si="15"/>
        <v>62</v>
      </c>
      <c r="Q75" s="230"/>
      <c r="R75" s="119"/>
      <c r="S75" s="27"/>
    </row>
    <row r="76" spans="1:19">
      <c r="A76" s="34">
        <f t="shared" si="1"/>
        <v>63</v>
      </c>
      <c r="B76" s="34"/>
      <c r="C76" s="64">
        <v>90</v>
      </c>
      <c r="D76" s="64">
        <v>13500</v>
      </c>
      <c r="E76" s="278">
        <f>'LIGHTING MC'!E76</f>
        <v>672</v>
      </c>
      <c r="F76" s="217">
        <v>18.333873678292129</v>
      </c>
      <c r="G76" s="202">
        <f>F76*E76</f>
        <v>12320.36311181231</v>
      </c>
      <c r="H76" s="205">
        <f>'LIGHTING MC'!G76</f>
        <v>13.695249214179407</v>
      </c>
      <c r="I76" s="206">
        <f>E76*H76</f>
        <v>9203.2074719285611</v>
      </c>
      <c r="J76" s="271">
        <v>13.742904516954781</v>
      </c>
      <c r="K76" s="202">
        <f>J76*E76</f>
        <v>9235.2318353936134</v>
      </c>
      <c r="L76" s="276">
        <f>L$15</f>
        <v>1.5127921557202608E-2</v>
      </c>
      <c r="M76" s="87">
        <f>J76/(1+L76)</f>
        <v>13.53810118420663</v>
      </c>
      <c r="N76" s="209">
        <f t="shared" si="2"/>
        <v>9097.6039957868543</v>
      </c>
      <c r="O76" s="64"/>
      <c r="P76" s="34">
        <f t="shared" si="15"/>
        <v>63</v>
      </c>
      <c r="Q76" s="230"/>
      <c r="R76" s="119"/>
      <c r="S76" s="27"/>
    </row>
    <row r="77" spans="1:19">
      <c r="A77" s="34">
        <f t="shared" si="1"/>
        <v>64</v>
      </c>
      <c r="B77" s="34"/>
      <c r="C77" s="64">
        <v>135</v>
      </c>
      <c r="D77" s="64">
        <v>22500</v>
      </c>
      <c r="E77" s="278">
        <f>'LIGHTING MC'!E77</f>
        <v>12</v>
      </c>
      <c r="F77" s="217">
        <v>21.267348446023412</v>
      </c>
      <c r="G77" s="202">
        <f>F77*E77</f>
        <v>255.20818135228095</v>
      </c>
      <c r="H77" s="205">
        <f>'LIGHTING MC'!G77</f>
        <v>15.780675737848496</v>
      </c>
      <c r="I77" s="206">
        <f>E77*H77</f>
        <v>189.36810885418194</v>
      </c>
      <c r="J77" s="271">
        <v>15.853991588272144</v>
      </c>
      <c r="K77" s="202">
        <f>J77*E77</f>
        <v>190.24789905926573</v>
      </c>
      <c r="L77" s="276">
        <f>L$15</f>
        <v>1.5127921557202608E-2</v>
      </c>
      <c r="M77" s="87">
        <f>J77/(1+L77)</f>
        <v>15.617727826806474</v>
      </c>
      <c r="N77" s="209">
        <f t="shared" si="2"/>
        <v>187.4127339216777</v>
      </c>
      <c r="O77" s="64"/>
      <c r="P77" s="34">
        <f t="shared" si="15"/>
        <v>64</v>
      </c>
      <c r="Q77" s="230"/>
      <c r="R77" s="119"/>
      <c r="S77" s="27"/>
    </row>
    <row r="78" spans="1:19">
      <c r="A78" s="34">
        <f t="shared" si="1"/>
        <v>65</v>
      </c>
      <c r="B78" s="34"/>
      <c r="C78" s="64">
        <v>180</v>
      </c>
      <c r="D78" s="64">
        <v>33000</v>
      </c>
      <c r="E78" s="278">
        <f>'LIGHTING MC'!E78</f>
        <v>0</v>
      </c>
      <c r="F78" s="217">
        <v>22.348143641155062</v>
      </c>
      <c r="G78" s="202">
        <f>F78*E78</f>
        <v>0</v>
      </c>
      <c r="H78" s="205">
        <f>'LIGHTING MC'!G78</f>
        <v>15.915432309330649</v>
      </c>
      <c r="I78" s="206">
        <f>E78*H78</f>
        <v>0</v>
      </c>
      <c r="J78" s="271">
        <v>16.035181531689275</v>
      </c>
      <c r="K78" s="202">
        <f>J78*E78</f>
        <v>0</v>
      </c>
      <c r="L78" s="276">
        <f>L$15</f>
        <v>1.5127921557202608E-2</v>
      </c>
      <c r="M78" s="87">
        <f>J78/(1+L78)</f>
        <v>15.796217591071049</v>
      </c>
      <c r="N78" s="209">
        <f t="shared" si="2"/>
        <v>0</v>
      </c>
      <c r="O78" s="64"/>
      <c r="P78" s="34">
        <f t="shared" ref="P78:P98" si="19">A78</f>
        <v>65</v>
      </c>
      <c r="Q78" s="230"/>
      <c r="R78" s="119"/>
      <c r="S78" s="27"/>
    </row>
    <row r="79" spans="1:19">
      <c r="A79" s="34">
        <f t="shared" si="1"/>
        <v>66</v>
      </c>
      <c r="B79" s="34"/>
      <c r="C79" s="65" t="s">
        <v>70</v>
      </c>
      <c r="E79" s="278"/>
      <c r="F79" s="217"/>
      <c r="G79" s="203"/>
      <c r="H79" s="205"/>
      <c r="I79" s="202"/>
      <c r="J79" s="271"/>
      <c r="K79" s="202"/>
      <c r="L79" s="276"/>
      <c r="M79" s="43"/>
      <c r="N79" s="209"/>
      <c r="O79" s="64"/>
      <c r="P79" s="34">
        <f t="shared" si="19"/>
        <v>66</v>
      </c>
      <c r="Q79" s="230"/>
      <c r="R79" s="119"/>
      <c r="S79" s="27"/>
    </row>
    <row r="80" spans="1:19">
      <c r="A80" s="34">
        <f t="shared" si="1"/>
        <v>67</v>
      </c>
      <c r="B80" s="34"/>
      <c r="C80" s="64">
        <v>55</v>
      </c>
      <c r="D80" s="64">
        <v>8000</v>
      </c>
      <c r="E80" s="278">
        <f>'LIGHTING MC'!E80</f>
        <v>0</v>
      </c>
      <c r="F80" s="217">
        <v>13.25505739992651</v>
      </c>
      <c r="G80" s="202">
        <f>F80*E80</f>
        <v>0</v>
      </c>
      <c r="H80" s="205">
        <f>'LIGHTING MC'!G80</f>
        <v>8.4874568163464694</v>
      </c>
      <c r="I80" s="206">
        <f>E80*H80</f>
        <v>0</v>
      </c>
      <c r="J80" s="271">
        <v>8.5045638481119887</v>
      </c>
      <c r="K80" s="202">
        <f>J80*E80</f>
        <v>0</v>
      </c>
      <c r="L80" s="276">
        <f>L$15</f>
        <v>1.5127921557202608E-2</v>
      </c>
      <c r="M80" s="87">
        <f>J80/(1+L80)</f>
        <v>8.3778247721390802</v>
      </c>
      <c r="N80" s="209">
        <f t="shared" ref="N80:N98" si="20">M80*E80</f>
        <v>0</v>
      </c>
      <c r="O80" s="64"/>
      <c r="P80" s="34">
        <f t="shared" si="19"/>
        <v>67</v>
      </c>
      <c r="Q80" s="230"/>
      <c r="R80" s="119"/>
      <c r="S80" s="27"/>
    </row>
    <row r="81" spans="1:19">
      <c r="A81" s="34">
        <f t="shared" si="1"/>
        <v>68</v>
      </c>
      <c r="B81" s="34"/>
      <c r="C81" s="64">
        <v>90</v>
      </c>
      <c r="D81" s="64">
        <v>13500</v>
      </c>
      <c r="E81" s="278">
        <f>'LIGHTING MC'!E81</f>
        <v>0</v>
      </c>
      <c r="F81" s="217">
        <v>15.408739646475478</v>
      </c>
      <c r="G81" s="202">
        <f>F81*E81</f>
        <v>0</v>
      </c>
      <c r="H81" s="205">
        <f>'LIGHTING MC'!G81</f>
        <v>10.252269944823274</v>
      </c>
      <c r="I81" s="206">
        <f>E81*H81</f>
        <v>0</v>
      </c>
      <c r="J81" s="271">
        <v>10.299925247598647</v>
      </c>
      <c r="K81" s="202">
        <f>J81*E81</f>
        <v>0</v>
      </c>
      <c r="L81" s="276">
        <f>L$15</f>
        <v>1.5127921557202608E-2</v>
      </c>
      <c r="M81" s="87">
        <f>J81/(1+L81)</f>
        <v>10.146430837798844</v>
      </c>
      <c r="N81" s="209">
        <f t="shared" si="20"/>
        <v>0</v>
      </c>
      <c r="O81" s="64"/>
      <c r="P81" s="34">
        <f t="shared" si="19"/>
        <v>68</v>
      </c>
      <c r="Q81" s="230"/>
      <c r="R81" s="119"/>
      <c r="S81" s="27"/>
    </row>
    <row r="82" spans="1:19">
      <c r="A82" s="34">
        <f t="shared" si="1"/>
        <v>69</v>
      </c>
      <c r="B82" s="34"/>
      <c r="C82" s="64">
        <v>135</v>
      </c>
      <c r="D82" s="64">
        <v>22500</v>
      </c>
      <c r="E82" s="278">
        <f>'LIGHTING MC'!E82</f>
        <v>0</v>
      </c>
      <c r="F82" s="217">
        <v>17.492171657128885</v>
      </c>
      <c r="G82" s="202">
        <f>F82*E82</f>
        <v>0</v>
      </c>
      <c r="H82" s="205">
        <f>'LIGHTING MC'!G82</f>
        <v>11.260687954851569</v>
      </c>
      <c r="I82" s="206">
        <f>E82*H82</f>
        <v>0</v>
      </c>
      <c r="J82" s="271">
        <v>11.33400380527522</v>
      </c>
      <c r="K82" s="202">
        <f>J82*E82</f>
        <v>0</v>
      </c>
      <c r="L82" s="276">
        <f>L$15</f>
        <v>1.5127921557202608E-2</v>
      </c>
      <c r="M82" s="87">
        <f>J82/(1+L82)</f>
        <v>11.165099062479632</v>
      </c>
      <c r="N82" s="209">
        <f t="shared" si="20"/>
        <v>0</v>
      </c>
      <c r="O82" s="64"/>
      <c r="P82" s="34">
        <f t="shared" si="19"/>
        <v>69</v>
      </c>
      <c r="Q82" s="230"/>
      <c r="R82" s="119"/>
      <c r="S82" s="27"/>
    </row>
    <row r="83" spans="1:19">
      <c r="A83" s="34">
        <f t="shared" si="1"/>
        <v>70</v>
      </c>
      <c r="B83" s="34"/>
      <c r="C83" s="64">
        <v>180</v>
      </c>
      <c r="D83" s="64">
        <v>33000</v>
      </c>
      <c r="E83" s="278">
        <f>'LIGHTING MC'!E83</f>
        <v>0</v>
      </c>
      <c r="F83" s="217">
        <v>19.736416417098422</v>
      </c>
      <c r="G83" s="202">
        <f>F83*E83</f>
        <v>0</v>
      </c>
      <c r="H83" s="205">
        <f>'LIGHTING MC'!G83</f>
        <v>13.382315439466099</v>
      </c>
      <c r="I83" s="206">
        <f>E83*H83</f>
        <v>0</v>
      </c>
      <c r="J83" s="271">
        <v>13.502064661824726</v>
      </c>
      <c r="K83" s="202">
        <f>J83*E83</f>
        <v>0</v>
      </c>
      <c r="L83" s="276">
        <f>L$15</f>
        <v>1.5127921557202608E-2</v>
      </c>
      <c r="M83" s="87">
        <f>J83/(1+L83)</f>
        <v>13.30085043972843</v>
      </c>
      <c r="N83" s="209">
        <f t="shared" si="20"/>
        <v>0</v>
      </c>
      <c r="O83" s="64"/>
      <c r="P83" s="34">
        <f t="shared" si="19"/>
        <v>70</v>
      </c>
      <c r="Q83" s="230"/>
      <c r="R83" s="119"/>
      <c r="S83" s="27"/>
    </row>
    <row r="84" spans="1:19">
      <c r="A84" s="34">
        <f t="shared" si="1"/>
        <v>71</v>
      </c>
      <c r="B84" s="34"/>
      <c r="C84" s="100" t="s">
        <v>110</v>
      </c>
      <c r="E84" s="278"/>
      <c r="F84" s="217"/>
      <c r="G84" s="204"/>
      <c r="H84" s="205"/>
      <c r="I84" s="202"/>
      <c r="J84" s="271"/>
      <c r="K84" s="202"/>
      <c r="L84" s="276"/>
      <c r="M84" s="43"/>
      <c r="N84" s="209"/>
      <c r="O84" s="64"/>
      <c r="P84" s="34">
        <f t="shared" si="19"/>
        <v>71</v>
      </c>
      <c r="Q84" s="230"/>
      <c r="R84" s="119"/>
      <c r="S84" s="27"/>
    </row>
    <row r="85" spans="1:19">
      <c r="A85" s="34">
        <f t="shared" ref="A85:A98" si="21">A84+1</f>
        <v>72</v>
      </c>
      <c r="B85" s="34"/>
      <c r="C85" s="27">
        <v>100</v>
      </c>
      <c r="D85" s="27">
        <v>8500</v>
      </c>
      <c r="E85" s="278">
        <f>'LIGHTING MC'!E85</f>
        <v>0</v>
      </c>
      <c r="F85" s="217">
        <v>8.5308792798855606</v>
      </c>
      <c r="G85" s="202">
        <f>F85*E85</f>
        <v>0</v>
      </c>
      <c r="H85" s="205">
        <f>'LIGHTING MC'!G85</f>
        <v>9.3490534571817854</v>
      </c>
      <c r="I85" s="206">
        <f>E85*H85</f>
        <v>0</v>
      </c>
      <c r="J85" s="271">
        <v>9.396708759957157</v>
      </c>
      <c r="K85" s="202">
        <f>J85*E85</f>
        <v>0</v>
      </c>
      <c r="L85" s="276">
        <f>L$15</f>
        <v>1.5127921557202608E-2</v>
      </c>
      <c r="M85" s="87">
        <f>J85/(1+L85)</f>
        <v>9.2566745140283793</v>
      </c>
      <c r="N85" s="209">
        <f t="shared" si="20"/>
        <v>0</v>
      </c>
      <c r="O85" s="64"/>
      <c r="P85" s="34">
        <f t="shared" si="19"/>
        <v>72</v>
      </c>
      <c r="Q85" s="230"/>
      <c r="R85" s="119"/>
      <c r="S85" s="27"/>
    </row>
    <row r="86" spans="1:19">
      <c r="A86" s="34">
        <f t="shared" si="21"/>
        <v>73</v>
      </c>
      <c r="B86" s="34"/>
      <c r="C86" s="38">
        <v>175</v>
      </c>
      <c r="D86" s="38">
        <v>12000</v>
      </c>
      <c r="E86" s="278">
        <f>'LIGHTING MC'!E86</f>
        <v>0</v>
      </c>
      <c r="F86" s="217">
        <v>10.02623015971704</v>
      </c>
      <c r="G86" s="202">
        <f>F86*E86</f>
        <v>0</v>
      </c>
      <c r="H86" s="205">
        <f>'LIGHTING MC'!G86</f>
        <v>10.606164941015328</v>
      </c>
      <c r="I86" s="208">
        <f>E86*H86</f>
        <v>0</v>
      </c>
      <c r="J86" s="271">
        <v>10.692922030683313</v>
      </c>
      <c r="K86" s="202">
        <f>J86*E86</f>
        <v>0</v>
      </c>
      <c r="L86" s="276">
        <f>L$15</f>
        <v>1.5127921557202608E-2</v>
      </c>
      <c r="M86" s="87">
        <f>J86/(1+L86)</f>
        <v>10.533570994954417</v>
      </c>
      <c r="N86" s="209">
        <f t="shared" si="20"/>
        <v>0</v>
      </c>
      <c r="O86" s="64"/>
      <c r="P86" s="34">
        <f t="shared" si="19"/>
        <v>73</v>
      </c>
      <c r="Q86" s="230"/>
      <c r="R86" s="119"/>
      <c r="S86" s="27"/>
    </row>
    <row r="87" spans="1:19">
      <c r="A87" s="34">
        <f t="shared" si="21"/>
        <v>74</v>
      </c>
      <c r="B87" s="34"/>
      <c r="C87" s="38">
        <v>250</v>
      </c>
      <c r="D87" s="38">
        <v>18000</v>
      </c>
      <c r="E87" s="278">
        <f>'LIGHTING MC'!E87</f>
        <v>0</v>
      </c>
      <c r="F87" s="217">
        <v>11.734620433252504</v>
      </c>
      <c r="G87" s="202">
        <f>F87*E87</f>
        <v>0</v>
      </c>
      <c r="H87" s="205">
        <f>'LIGHTING MC'!G87</f>
        <v>11.986574208444987</v>
      </c>
      <c r="I87" s="208">
        <f>E87*H87</f>
        <v>0</v>
      </c>
      <c r="J87" s="271">
        <v>12.106323430803613</v>
      </c>
      <c r="K87" s="202">
        <f>J87*E87</f>
        <v>0</v>
      </c>
      <c r="L87" s="276">
        <f>L$15</f>
        <v>1.5127921557202608E-2</v>
      </c>
      <c r="M87" s="87">
        <f>J87/(1+L87)</f>
        <v>11.925909211749939</v>
      </c>
      <c r="N87" s="209">
        <f t="shared" si="20"/>
        <v>0</v>
      </c>
      <c r="O87" s="64"/>
      <c r="P87" s="34">
        <f t="shared" si="19"/>
        <v>74</v>
      </c>
      <c r="Q87" s="230"/>
      <c r="R87" s="119"/>
      <c r="S87" s="27"/>
    </row>
    <row r="88" spans="1:19">
      <c r="A88" s="34">
        <f t="shared" si="21"/>
        <v>75</v>
      </c>
      <c r="B88" s="34"/>
      <c r="C88" s="38">
        <v>400</v>
      </c>
      <c r="D88" s="38">
        <v>32000</v>
      </c>
      <c r="E88" s="278">
        <f>'LIGHTING MC'!E88</f>
        <v>0</v>
      </c>
      <c r="F88" s="217">
        <v>15.405159803972179</v>
      </c>
      <c r="G88" s="202">
        <f>F88*E88</f>
        <v>0</v>
      </c>
      <c r="H88" s="205">
        <f>'LIGHTING MC'!G88</f>
        <v>13.427516578747044</v>
      </c>
      <c r="I88" s="208">
        <f>E88*H88</f>
        <v>0</v>
      </c>
      <c r="J88" s="271">
        <v>13.593699173040648</v>
      </c>
      <c r="K88" s="202">
        <f>J88*E88</f>
        <v>0</v>
      </c>
      <c r="L88" s="276">
        <f>L$15</f>
        <v>1.5127921557202608E-2</v>
      </c>
      <c r="M88" s="87">
        <f>J88/(1+L88)</f>
        <v>13.391119369653394</v>
      </c>
      <c r="N88" s="209">
        <f t="shared" si="20"/>
        <v>0</v>
      </c>
      <c r="O88" s="64"/>
      <c r="P88" s="34">
        <f t="shared" si="19"/>
        <v>75</v>
      </c>
      <c r="Q88" s="230"/>
      <c r="R88" s="119"/>
      <c r="S88" s="27"/>
    </row>
    <row r="89" spans="1:19">
      <c r="A89" s="34">
        <f t="shared" si="21"/>
        <v>76</v>
      </c>
      <c r="B89" s="34"/>
      <c r="C89" s="100" t="s">
        <v>111</v>
      </c>
      <c r="E89" s="278"/>
      <c r="F89" s="217"/>
      <c r="G89" s="203"/>
      <c r="H89" s="205"/>
      <c r="I89" s="203"/>
      <c r="J89" s="271"/>
      <c r="K89" s="203"/>
      <c r="L89" s="276"/>
      <c r="M89" s="44"/>
      <c r="N89" s="209"/>
      <c r="P89" s="34">
        <f t="shared" si="19"/>
        <v>76</v>
      </c>
      <c r="Q89" s="230"/>
      <c r="R89" s="119"/>
      <c r="S89" s="27"/>
    </row>
    <row r="90" spans="1:19">
      <c r="A90" s="34">
        <f t="shared" si="21"/>
        <v>77</v>
      </c>
      <c r="B90" s="34"/>
      <c r="C90" s="27">
        <v>100</v>
      </c>
      <c r="D90" s="27">
        <v>8500</v>
      </c>
      <c r="E90" s="278">
        <f>'LIGHTING MC'!E90</f>
        <v>0</v>
      </c>
      <c r="F90" s="217">
        <v>8.9840539760402454</v>
      </c>
      <c r="G90" s="202">
        <f>F90*E90</f>
        <v>0</v>
      </c>
      <c r="H90" s="205">
        <f>'LIGHTING MC'!G90</f>
        <v>10.022118077481343</v>
      </c>
      <c r="I90" s="206">
        <f>E90*H90</f>
        <v>0</v>
      </c>
      <c r="J90" s="271">
        <v>10.069773380256716</v>
      </c>
      <c r="K90" s="202">
        <f>J90*E90</f>
        <v>0</v>
      </c>
      <c r="L90" s="276">
        <f>L$15</f>
        <v>1.5127921557202608E-2</v>
      </c>
      <c r="M90" s="87">
        <f>J90/(1+L90)</f>
        <v>9.9197088036054808</v>
      </c>
      <c r="N90" s="209">
        <f t="shared" si="20"/>
        <v>0</v>
      </c>
      <c r="O90" s="64"/>
      <c r="P90" s="34">
        <f t="shared" si="19"/>
        <v>77</v>
      </c>
      <c r="Q90" s="230"/>
      <c r="R90" s="119"/>
      <c r="S90" s="27"/>
    </row>
    <row r="91" spans="1:19">
      <c r="A91" s="34">
        <f t="shared" si="21"/>
        <v>78</v>
      </c>
      <c r="B91" s="34"/>
      <c r="C91" s="38">
        <v>175</v>
      </c>
      <c r="D91" s="38">
        <v>12000</v>
      </c>
      <c r="E91" s="278">
        <f>'LIGHTING MC'!E91</f>
        <v>0</v>
      </c>
      <c r="F91" s="217">
        <v>10.479404855871721</v>
      </c>
      <c r="G91" s="202">
        <f>F91*E91</f>
        <v>0</v>
      </c>
      <c r="H91" s="205">
        <f>'LIGHTING MC'!G91</f>
        <v>11.279229561314887</v>
      </c>
      <c r="I91" s="208">
        <f>E91*H91</f>
        <v>0</v>
      </c>
      <c r="J91" s="271">
        <v>11.365986650982872</v>
      </c>
      <c r="K91" s="202">
        <f>J91*E91</f>
        <v>0</v>
      </c>
      <c r="L91" s="276">
        <f>L$15</f>
        <v>1.5127921557202608E-2</v>
      </c>
      <c r="M91" s="87">
        <f>J91/(1+L91)</f>
        <v>11.196605284531518</v>
      </c>
      <c r="N91" s="209">
        <f t="shared" si="20"/>
        <v>0</v>
      </c>
      <c r="O91" s="64"/>
      <c r="P91" s="34">
        <f t="shared" si="19"/>
        <v>78</v>
      </c>
      <c r="Q91" s="230"/>
      <c r="R91" s="119"/>
      <c r="S91" s="27"/>
    </row>
    <row r="92" spans="1:19">
      <c r="A92" s="34">
        <f t="shared" si="21"/>
        <v>79</v>
      </c>
      <c r="B92" s="34"/>
      <c r="C92" s="38">
        <v>250</v>
      </c>
      <c r="D92" s="38">
        <v>18000</v>
      </c>
      <c r="E92" s="278">
        <f>'LIGHTING MC'!E92</f>
        <v>0</v>
      </c>
      <c r="F92" s="217">
        <v>12.187795129407185</v>
      </c>
      <c r="G92" s="202">
        <f>F92*E92</f>
        <v>0</v>
      </c>
      <c r="H92" s="205">
        <f>'LIGHTING MC'!G92</f>
        <v>12.659638828744548</v>
      </c>
      <c r="I92" s="208">
        <f>E92*H92</f>
        <v>0</v>
      </c>
      <c r="J92" s="271">
        <v>12.779388051103176</v>
      </c>
      <c r="K92" s="202">
        <f>J92*E92</f>
        <v>0</v>
      </c>
      <c r="L92" s="276">
        <f>L$15</f>
        <v>1.5127921557202608E-2</v>
      </c>
      <c r="M92" s="87">
        <f>J92/(1+L92)</f>
        <v>12.588943501327044</v>
      </c>
      <c r="N92" s="209">
        <f t="shared" si="20"/>
        <v>0</v>
      </c>
      <c r="O92" s="64"/>
      <c r="P92" s="34">
        <f t="shared" si="19"/>
        <v>79</v>
      </c>
      <c r="Q92" s="230"/>
      <c r="R92" s="119"/>
      <c r="S92" s="27"/>
    </row>
    <row r="93" spans="1:19">
      <c r="A93" s="34">
        <f t="shared" si="21"/>
        <v>80</v>
      </c>
      <c r="B93" s="34"/>
      <c r="C93" s="38">
        <v>400</v>
      </c>
      <c r="D93" s="38">
        <v>32000</v>
      </c>
      <c r="E93" s="278">
        <f>'LIGHTING MC'!E93</f>
        <v>444</v>
      </c>
      <c r="F93" s="217">
        <v>15.85833450012686</v>
      </c>
      <c r="G93" s="202">
        <f>F93*E93</f>
        <v>7041.1005180563261</v>
      </c>
      <c r="H93" s="205">
        <f>'LIGHTING MC'!G93</f>
        <v>14.100581199046601</v>
      </c>
      <c r="I93" s="208">
        <f>E93*H93</f>
        <v>6260.6580523766906</v>
      </c>
      <c r="J93" s="271">
        <v>14.266763793340207</v>
      </c>
      <c r="K93" s="202">
        <f>J93*E93</f>
        <v>6334.4431242430519</v>
      </c>
      <c r="L93" s="276">
        <f>L$15</f>
        <v>1.5127921557202608E-2</v>
      </c>
      <c r="M93" s="87">
        <f>J93/(1+L93)</f>
        <v>14.054153659230495</v>
      </c>
      <c r="N93" s="209">
        <f t="shared" si="20"/>
        <v>6240.0442246983403</v>
      </c>
      <c r="O93" s="64"/>
      <c r="P93" s="34">
        <f t="shared" si="19"/>
        <v>80</v>
      </c>
      <c r="Q93" s="230"/>
      <c r="R93" s="119"/>
      <c r="S93" s="27"/>
    </row>
    <row r="94" spans="1:19">
      <c r="A94" s="34">
        <f t="shared" si="21"/>
        <v>81</v>
      </c>
      <c r="B94" s="34"/>
      <c r="C94" s="100" t="s">
        <v>112</v>
      </c>
      <c r="E94" s="278"/>
      <c r="F94" s="217"/>
      <c r="G94" s="203"/>
      <c r="H94" s="205"/>
      <c r="I94" s="203"/>
      <c r="J94" s="271"/>
      <c r="K94" s="203"/>
      <c r="L94" s="276"/>
      <c r="M94" s="44"/>
      <c r="N94" s="209"/>
      <c r="P94" s="34">
        <f t="shared" si="19"/>
        <v>81</v>
      </c>
      <c r="Q94" s="230"/>
      <c r="R94" s="119"/>
      <c r="S94" s="27"/>
    </row>
    <row r="95" spans="1:19">
      <c r="A95" s="34">
        <f t="shared" si="21"/>
        <v>82</v>
      </c>
      <c r="B95" s="34"/>
      <c r="C95" s="27">
        <v>100</v>
      </c>
      <c r="D95" s="27">
        <v>8500</v>
      </c>
      <c r="E95" s="278">
        <f>'LIGHTING MC'!E95</f>
        <v>0</v>
      </c>
      <c r="F95" s="217">
        <v>20.763372317669926</v>
      </c>
      <c r="G95" s="202">
        <f>F95*E95</f>
        <v>0</v>
      </c>
      <c r="H95" s="205">
        <f>'LIGHTING MC'!G95</f>
        <v>20.377466318045794</v>
      </c>
      <c r="I95" s="206">
        <f>E95*H95</f>
        <v>0</v>
      </c>
      <c r="J95" s="271">
        <v>20.425121620821166</v>
      </c>
      <c r="K95" s="202">
        <f>J95*E95</f>
        <v>0</v>
      </c>
      <c r="L95" s="276">
        <f>L$15</f>
        <v>1.5127921557202608E-2</v>
      </c>
      <c r="M95" s="87">
        <f>J95/(1+L95)</f>
        <v>20.12073669443463</v>
      </c>
      <c r="N95" s="209">
        <f t="shared" si="20"/>
        <v>0</v>
      </c>
      <c r="O95" s="64"/>
      <c r="P95" s="34">
        <f t="shared" si="19"/>
        <v>82</v>
      </c>
      <c r="Q95" s="230"/>
      <c r="R95" s="119"/>
      <c r="S95" s="27"/>
    </row>
    <row r="96" spans="1:19">
      <c r="A96" s="34">
        <f t="shared" si="21"/>
        <v>83</v>
      </c>
      <c r="B96" s="34"/>
      <c r="C96" s="38">
        <v>175</v>
      </c>
      <c r="D96" s="38">
        <v>12000</v>
      </c>
      <c r="E96" s="278">
        <f>'LIGHTING MC'!E96</f>
        <v>0</v>
      </c>
      <c r="F96" s="217">
        <v>22.258723197501403</v>
      </c>
      <c r="G96" s="202">
        <f>F96*E96</f>
        <v>0</v>
      </c>
      <c r="H96" s="205">
        <f>'LIGHTING MC'!G96</f>
        <v>21.634577801879335</v>
      </c>
      <c r="I96" s="208">
        <f>E96*H96</f>
        <v>0</v>
      </c>
      <c r="J96" s="271">
        <v>21.721334891547318</v>
      </c>
      <c r="K96" s="202">
        <f>J96*E96</f>
        <v>0</v>
      </c>
      <c r="L96" s="276">
        <f>L$15</f>
        <v>1.5127921557202608E-2</v>
      </c>
      <c r="M96" s="87">
        <f>J96/(1+L96)</f>
        <v>21.397633175360664</v>
      </c>
      <c r="N96" s="209">
        <f t="shared" si="20"/>
        <v>0</v>
      </c>
      <c r="O96" s="64"/>
      <c r="P96" s="34">
        <f t="shared" si="19"/>
        <v>83</v>
      </c>
      <c r="Q96" s="230"/>
      <c r="R96" s="119"/>
      <c r="S96" s="27"/>
    </row>
    <row r="97" spans="1:19">
      <c r="A97" s="34">
        <f t="shared" si="21"/>
        <v>84</v>
      </c>
      <c r="B97" s="34"/>
      <c r="C97" s="38">
        <v>250</v>
      </c>
      <c r="D97" s="38">
        <v>18000</v>
      </c>
      <c r="E97" s="278">
        <f>'LIGHTING MC'!E97</f>
        <v>0</v>
      </c>
      <c r="F97" s="217">
        <v>23.967113471036875</v>
      </c>
      <c r="G97" s="202">
        <f>F97*E97</f>
        <v>0</v>
      </c>
      <c r="H97" s="205">
        <f>'LIGHTING MC'!G97</f>
        <v>23.014987069309001</v>
      </c>
      <c r="I97" s="208">
        <f>E97*H97</f>
        <v>0</v>
      </c>
      <c r="J97" s="271">
        <v>23.134736291667629</v>
      </c>
      <c r="K97" s="202">
        <f>J97*E97</f>
        <v>0</v>
      </c>
      <c r="L97" s="276">
        <f>L$15</f>
        <v>1.5127921557202608E-2</v>
      </c>
      <c r="M97" s="87">
        <f>J97/(1+L97)</f>
        <v>22.789971392156197</v>
      </c>
      <c r="N97" s="209">
        <f t="shared" si="20"/>
        <v>0</v>
      </c>
      <c r="O97" s="64"/>
      <c r="P97" s="34">
        <f t="shared" si="19"/>
        <v>84</v>
      </c>
      <c r="Q97" s="230"/>
      <c r="R97" s="119"/>
      <c r="S97" s="27"/>
    </row>
    <row r="98" spans="1:19">
      <c r="A98" s="34">
        <f t="shared" si="21"/>
        <v>85</v>
      </c>
      <c r="B98" s="34"/>
      <c r="C98" s="38">
        <v>400</v>
      </c>
      <c r="D98" s="38">
        <v>32000</v>
      </c>
      <c r="E98" s="278">
        <f>'LIGHTING MC'!E98</f>
        <v>0</v>
      </c>
      <c r="F98" s="217">
        <v>27.637652841756552</v>
      </c>
      <c r="G98" s="202">
        <f>F98*E98</f>
        <v>0</v>
      </c>
      <c r="H98" s="205">
        <f>'LIGHTING MC'!G98</f>
        <v>24.455929439611054</v>
      </c>
      <c r="I98" s="208">
        <f>E98*H98</f>
        <v>0</v>
      </c>
      <c r="J98" s="271">
        <v>24.62211203390466</v>
      </c>
      <c r="K98" s="202">
        <f>J98*E98</f>
        <v>0</v>
      </c>
      <c r="L98" s="276">
        <f>L$15</f>
        <v>1.5127921557202608E-2</v>
      </c>
      <c r="M98" s="87">
        <f>J98/(1+L98)</f>
        <v>24.25518155005965</v>
      </c>
      <c r="N98" s="209">
        <f t="shared" si="20"/>
        <v>0</v>
      </c>
      <c r="O98" s="64"/>
      <c r="P98" s="34">
        <f t="shared" si="19"/>
        <v>85</v>
      </c>
      <c r="Q98" s="230"/>
      <c r="R98" s="119"/>
      <c r="S98" s="27"/>
    </row>
    <row r="99" spans="1:19">
      <c r="E99" s="64"/>
    </row>
    <row r="100" spans="1:19">
      <c r="E100" s="53">
        <f>SUM(F6)</f>
        <v>0</v>
      </c>
    </row>
    <row r="101" spans="1:19">
      <c r="E101" s="53"/>
    </row>
  </sheetData>
  <mergeCells count="4">
    <mergeCell ref="A1:P1"/>
    <mergeCell ref="A2:P2"/>
    <mergeCell ref="A5:P5"/>
    <mergeCell ref="A3:P3"/>
  </mergeCells>
  <phoneticPr fontId="4" type="noConversion"/>
  <printOptions horizontalCentered="1"/>
  <pageMargins left="0.75" right="0.75" top="1" bottom="1" header="0.5" footer="0.5"/>
  <pageSetup scale="73" orientation="landscape" r:id="rId1"/>
  <headerFooter alignWithMargins="0">
    <oddFooter>&amp;L&amp;F
&amp;A&amp;R&amp;P of &amp;N</oddFooter>
  </headerFooter>
  <rowBreaks count="1" manualBreakCount="1">
    <brk id="54" max="1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AA102"/>
  <sheetViews>
    <sheetView zoomScale="115" zoomScaleNormal="115" zoomScaleSheetLayoutView="100" workbookViewId="0">
      <pane ySplit="11" topLeftCell="A12" activePane="bottomLeft" state="frozen"/>
      <selection activeCell="A37" sqref="A37"/>
      <selection pane="bottomLeft" activeCell="A16" sqref="A16"/>
    </sheetView>
  </sheetViews>
  <sheetFormatPr defaultColWidth="8.7109375" defaultRowHeight="11.25"/>
  <cols>
    <col min="1" max="1" width="4" style="27" customWidth="1"/>
    <col min="2" max="2" width="1.7109375" style="27" customWidth="1"/>
    <col min="3" max="3" width="6" style="27" customWidth="1"/>
    <col min="4" max="4" width="10" style="27" bestFit="1" customWidth="1"/>
    <col min="5" max="5" width="13.28515625" style="27" bestFit="1" customWidth="1"/>
    <col min="6" max="6" width="28.28515625" style="27" bestFit="1" customWidth="1"/>
    <col min="7" max="7" width="11.42578125" style="67" bestFit="1" customWidth="1"/>
    <col min="8" max="8" width="8.7109375" style="67" bestFit="1" customWidth="1"/>
    <col min="9" max="9" width="8.7109375" style="67" customWidth="1"/>
    <col min="10" max="12" width="8.7109375" style="67" bestFit="1" customWidth="1"/>
    <col min="13" max="13" width="11.28515625" style="27" bestFit="1" customWidth="1"/>
    <col min="14" max="14" width="10.28515625" style="27" bestFit="1" customWidth="1"/>
    <col min="15" max="15" width="11.28515625" style="27" bestFit="1" customWidth="1"/>
    <col min="16" max="16" width="9.28515625" style="27" customWidth="1"/>
    <col min="17" max="17" width="9.28515625" style="27" bestFit="1" customWidth="1"/>
    <col min="18" max="18" width="1.7109375" style="27" customWidth="1"/>
    <col min="19" max="19" width="4.28515625" style="27" bestFit="1" customWidth="1"/>
    <col min="20" max="20" width="1.7109375" style="55" customWidth="1"/>
    <col min="21" max="21" width="35.28515625" style="55" bestFit="1" customWidth="1"/>
    <col min="22" max="22" width="16.28515625" style="55" bestFit="1" customWidth="1"/>
    <col min="23" max="23" width="16.28515625" style="55" customWidth="1"/>
    <col min="24" max="24" width="15.28515625" style="55" bestFit="1" customWidth="1"/>
    <col min="25" max="25" width="13.5703125" style="55" bestFit="1" customWidth="1"/>
    <col min="26" max="16384" width="8.7109375" style="55"/>
  </cols>
  <sheetData>
    <row r="1" spans="1:24">
      <c r="A1" s="288" t="str">
        <f>'LS-1 RATE COMPARISON'!A1</f>
        <v>SAN DIEGO GAS AND ELECTRIC COMPANY ("SDG&amp;E")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U1" s="196"/>
      <c r="V1" s="70"/>
      <c r="W1" s="70"/>
      <c r="X1" s="193"/>
    </row>
    <row r="2" spans="1:24">
      <c r="A2" s="288" t="str">
        <f>'LS-1 RATE COMPARISON'!A2</f>
        <v>TEST YEAR ("TY") 2019 GENERAL RATE CASE ("GRC") PHASE 2, APPLICATION ("A.") 19-03-002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U2" s="153"/>
      <c r="V2" s="213" t="s">
        <v>228</v>
      </c>
      <c r="W2" s="213" t="s">
        <v>229</v>
      </c>
      <c r="X2" s="210"/>
    </row>
    <row r="3" spans="1:24">
      <c r="A3" s="288" t="str">
        <f>'LS-1 RATE COMPARISON'!A3</f>
        <v>SAXE SUPPLEMENTAL TESTIMONY WORKPAPER #1 - LS-1 LED RATES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U3" s="153"/>
      <c r="V3" s="213"/>
      <c r="W3" s="213"/>
      <c r="X3" s="215"/>
    </row>
    <row r="4" spans="1:24">
      <c r="A4" s="232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U4" s="153"/>
      <c r="V4" s="213"/>
      <c r="W4" s="213"/>
      <c r="X4" s="231"/>
    </row>
    <row r="5" spans="1:24">
      <c r="A5" s="288" t="s">
        <v>213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  <c r="O5" s="288"/>
      <c r="P5" s="288"/>
      <c r="Q5" s="288"/>
      <c r="R5" s="288"/>
      <c r="S5" s="288"/>
      <c r="U5" s="153"/>
      <c r="V5" s="213"/>
      <c r="W5" s="213"/>
      <c r="X5" s="215"/>
    </row>
    <row r="6" spans="1:24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U6" s="147" t="s">
        <v>162</v>
      </c>
      <c r="V6" s="197">
        <v>318.80837604155437</v>
      </c>
      <c r="W6" s="197">
        <v>345.17519511319279</v>
      </c>
      <c r="X6" s="148" t="s">
        <v>0</v>
      </c>
    </row>
    <row r="7" spans="1:24">
      <c r="A7" s="95"/>
      <c r="B7" s="90"/>
      <c r="C7" s="95"/>
      <c r="D7" s="95"/>
      <c r="E7" s="95"/>
      <c r="F7" s="95"/>
      <c r="G7" s="140"/>
      <c r="H7" s="140"/>
      <c r="I7" s="140"/>
      <c r="J7" s="79" t="s">
        <v>166</v>
      </c>
      <c r="K7" s="79" t="s">
        <v>71</v>
      </c>
      <c r="L7" s="127" t="s">
        <v>71</v>
      </c>
      <c r="M7" s="95"/>
      <c r="N7" s="95"/>
      <c r="O7" s="95"/>
      <c r="P7" s="79" t="s">
        <v>71</v>
      </c>
      <c r="Q7" s="127" t="s">
        <v>71</v>
      </c>
      <c r="R7" s="34"/>
      <c r="S7" s="35"/>
      <c r="U7" s="152" t="s">
        <v>72</v>
      </c>
      <c r="V7" s="84">
        <v>107.20216623074781</v>
      </c>
      <c r="W7" s="84">
        <v>133.56898530238624</v>
      </c>
      <c r="X7" s="151" t="s">
        <v>0</v>
      </c>
    </row>
    <row r="8" spans="1:24">
      <c r="A8" s="34"/>
      <c r="B8" s="34"/>
      <c r="D8" s="34"/>
      <c r="E8" s="191" t="s">
        <v>153</v>
      </c>
      <c r="F8" s="34"/>
      <c r="G8" s="79"/>
      <c r="H8" s="79" t="s">
        <v>22</v>
      </c>
      <c r="I8" s="79" t="s">
        <v>23</v>
      </c>
      <c r="J8" s="67" t="s">
        <v>167</v>
      </c>
      <c r="K8" s="79" t="s">
        <v>165</v>
      </c>
      <c r="L8" s="79" t="s">
        <v>24</v>
      </c>
      <c r="M8" s="34"/>
      <c r="N8" s="34" t="s">
        <v>27</v>
      </c>
      <c r="O8" s="34" t="s">
        <v>28</v>
      </c>
      <c r="P8" s="79" t="s">
        <v>165</v>
      </c>
      <c r="Q8" s="79" t="s">
        <v>24</v>
      </c>
      <c r="R8" s="34"/>
      <c r="T8" s="127"/>
      <c r="U8" s="149" t="s">
        <v>220</v>
      </c>
      <c r="V8" s="153">
        <f>V7/V6</f>
        <v>0.33625893887046049</v>
      </c>
      <c r="W8" s="153">
        <f>W7/W6</f>
        <v>0.38695997624796058</v>
      </c>
      <c r="X8" s="150"/>
    </row>
    <row r="9" spans="1:24">
      <c r="A9" s="90"/>
      <c r="B9" s="90"/>
      <c r="C9" s="90"/>
      <c r="D9" s="90"/>
      <c r="E9" s="192" t="s">
        <v>154</v>
      </c>
      <c r="F9" s="192"/>
      <c r="G9" s="127" t="s">
        <v>19</v>
      </c>
      <c r="H9" s="127" t="s">
        <v>26</v>
      </c>
      <c r="I9" s="127" t="s">
        <v>26</v>
      </c>
      <c r="J9" s="127" t="s">
        <v>24</v>
      </c>
      <c r="K9" s="127" t="s">
        <v>26</v>
      </c>
      <c r="L9" s="127" t="s">
        <v>26</v>
      </c>
      <c r="M9" s="90" t="s">
        <v>20</v>
      </c>
      <c r="N9" s="90" t="s">
        <v>26</v>
      </c>
      <c r="O9" s="90" t="s">
        <v>26</v>
      </c>
      <c r="P9" s="90" t="s">
        <v>26</v>
      </c>
      <c r="Q9" s="90" t="s">
        <v>26</v>
      </c>
      <c r="R9" s="90"/>
      <c r="S9" s="55"/>
      <c r="T9" s="127"/>
      <c r="U9" s="198" t="s">
        <v>218</v>
      </c>
      <c r="V9" s="84">
        <v>478.48675905046406</v>
      </c>
      <c r="W9" s="84"/>
      <c r="X9" s="151" t="s">
        <v>0</v>
      </c>
    </row>
    <row r="10" spans="1:24">
      <c r="A10" s="90" t="s">
        <v>1</v>
      </c>
      <c r="B10" s="90"/>
      <c r="C10" s="90" t="s">
        <v>96</v>
      </c>
      <c r="D10" s="90"/>
      <c r="E10" s="90" t="s">
        <v>199</v>
      </c>
      <c r="F10" s="192" t="s">
        <v>227</v>
      </c>
      <c r="G10" s="127" t="s">
        <v>31</v>
      </c>
      <c r="H10" s="127" t="s">
        <v>31</v>
      </c>
      <c r="I10" s="127" t="s">
        <v>31</v>
      </c>
      <c r="J10" s="127" t="s">
        <v>31</v>
      </c>
      <c r="K10" s="127" t="s">
        <v>31</v>
      </c>
      <c r="L10" s="127" t="s">
        <v>31</v>
      </c>
      <c r="M10" s="90" t="s">
        <v>31</v>
      </c>
      <c r="N10" s="90" t="s">
        <v>31</v>
      </c>
      <c r="O10" s="90" t="s">
        <v>31</v>
      </c>
      <c r="P10" s="90" t="s">
        <v>31</v>
      </c>
      <c r="Q10" s="90" t="s">
        <v>31</v>
      </c>
      <c r="R10" s="90"/>
      <c r="S10" s="90" t="s">
        <v>1</v>
      </c>
      <c r="T10" s="127"/>
      <c r="U10" s="149" t="s">
        <v>219</v>
      </c>
      <c r="V10" s="153">
        <f>V7/V9</f>
        <v>0.22404416465668933</v>
      </c>
      <c r="W10" s="153"/>
      <c r="X10" s="150"/>
    </row>
    <row r="11" spans="1:24">
      <c r="A11" s="90" t="s">
        <v>3</v>
      </c>
      <c r="B11" s="90"/>
      <c r="C11" s="90" t="s">
        <v>152</v>
      </c>
      <c r="D11" s="90" t="s">
        <v>44</v>
      </c>
      <c r="E11" s="146" t="s">
        <v>230</v>
      </c>
      <c r="F11" s="146" t="s">
        <v>37</v>
      </c>
      <c r="G11" s="127" t="s">
        <v>38</v>
      </c>
      <c r="H11" s="127" t="s">
        <v>38</v>
      </c>
      <c r="I11" s="127" t="s">
        <v>38</v>
      </c>
      <c r="J11" s="127" t="s">
        <v>38</v>
      </c>
      <c r="K11" s="127" t="s">
        <v>38</v>
      </c>
      <c r="L11" s="127" t="s">
        <v>38</v>
      </c>
      <c r="M11" s="90" t="s">
        <v>39</v>
      </c>
      <c r="N11" s="90" t="s">
        <v>39</v>
      </c>
      <c r="O11" s="146" t="s">
        <v>39</v>
      </c>
      <c r="P11" s="90" t="s">
        <v>39</v>
      </c>
      <c r="Q11" s="90" t="s">
        <v>39</v>
      </c>
      <c r="R11" s="90"/>
      <c r="S11" s="90" t="s">
        <v>3</v>
      </c>
      <c r="T11" s="127"/>
      <c r="U11" s="154" t="s">
        <v>163</v>
      </c>
      <c r="V11" s="170">
        <v>4165</v>
      </c>
      <c r="W11" s="170"/>
      <c r="X11" s="155"/>
    </row>
    <row r="12" spans="1:24">
      <c r="A12" s="113"/>
      <c r="B12" s="113"/>
      <c r="C12" s="143" t="s">
        <v>50</v>
      </c>
      <c r="D12" s="143" t="s">
        <v>60</v>
      </c>
      <c r="E12" s="143" t="s">
        <v>61</v>
      </c>
      <c r="F12" s="143" t="s">
        <v>62</v>
      </c>
      <c r="G12" s="143" t="s">
        <v>63</v>
      </c>
      <c r="H12" s="143" t="s">
        <v>64</v>
      </c>
      <c r="I12" s="143" t="s">
        <v>65</v>
      </c>
      <c r="J12" s="143" t="s">
        <v>78</v>
      </c>
      <c r="K12" s="143" t="s">
        <v>79</v>
      </c>
      <c r="L12" s="143" t="s">
        <v>80</v>
      </c>
      <c r="M12" s="143" t="s">
        <v>95</v>
      </c>
      <c r="N12" s="143" t="s">
        <v>164</v>
      </c>
      <c r="O12" s="143" t="s">
        <v>221</v>
      </c>
      <c r="P12" s="143" t="s">
        <v>222</v>
      </c>
      <c r="Q12" s="143" t="s">
        <v>223</v>
      </c>
      <c r="R12" s="113"/>
      <c r="S12" s="113"/>
      <c r="T12" s="127"/>
      <c r="U12" s="127"/>
    </row>
    <row r="13" spans="1:24">
      <c r="T13" s="127"/>
      <c r="U13" s="127"/>
    </row>
    <row r="14" spans="1:24">
      <c r="A14" s="64">
        <f>A13+1</f>
        <v>1</v>
      </c>
      <c r="B14" s="64"/>
      <c r="C14" s="64" t="s">
        <v>140</v>
      </c>
      <c r="D14" s="64"/>
      <c r="E14" s="83"/>
      <c r="F14" s="171"/>
      <c r="G14" s="59"/>
      <c r="H14" s="59"/>
      <c r="I14" s="59"/>
      <c r="J14" s="59"/>
      <c r="K14" s="59"/>
      <c r="L14" s="59"/>
      <c r="M14" s="61"/>
      <c r="N14" s="68"/>
      <c r="O14" s="68"/>
      <c r="P14" s="68"/>
      <c r="Q14" s="68"/>
      <c r="R14" s="68"/>
      <c r="S14" s="64">
        <f t="shared" ref="S14:S77" si="0">A14</f>
        <v>1</v>
      </c>
      <c r="T14" s="127"/>
      <c r="U14" s="127"/>
    </row>
    <row r="15" spans="1:24">
      <c r="A15" s="64">
        <f t="shared" ref="A15:A83" si="1">A14+1</f>
        <v>2</v>
      </c>
      <c r="B15" s="64"/>
      <c r="C15" s="64">
        <v>175</v>
      </c>
      <c r="D15" s="64">
        <v>7000</v>
      </c>
      <c r="E15" s="225">
        <v>804</v>
      </c>
      <c r="F15" s="171">
        <f>'MERCURY VAPOR'!$D$23*$V$11/1000*$E15/12</f>
        <v>19812.904999999999</v>
      </c>
      <c r="G15" s="59">
        <f>'MERCURY VAPOR'!$D$13</f>
        <v>11.168864176485174</v>
      </c>
      <c r="H15" s="59">
        <f>'MERCURY VAPOR'!D42/12</f>
        <v>7.8679820318348916</v>
      </c>
      <c r="I15" s="67">
        <f>'MERCURY VAPOR'!D33/12</f>
        <v>1.4145992530710858</v>
      </c>
      <c r="J15" s="59">
        <f>G15-H15-I15</f>
        <v>1.8862828915791967</v>
      </c>
      <c r="K15" s="59">
        <f>(J15)*$V$8</f>
        <v>0.63427948353192454</v>
      </c>
      <c r="L15" s="59">
        <f>(J15-K15)</f>
        <v>1.2520034080472722</v>
      </c>
      <c r="M15" s="61">
        <f>G15*E15</f>
        <v>8979.7667978940808</v>
      </c>
      <c r="N15" s="68">
        <f>H15*$E15</f>
        <v>6325.8575535952532</v>
      </c>
      <c r="O15" s="68">
        <f>I15*$E15</f>
        <v>1137.337799469153</v>
      </c>
      <c r="P15" s="68">
        <f>K15*$E15</f>
        <v>509.96070475966735</v>
      </c>
      <c r="Q15" s="68">
        <f>L15*$E15</f>
        <v>1006.6107400700068</v>
      </c>
      <c r="R15" s="68"/>
      <c r="S15" s="64">
        <f t="shared" si="0"/>
        <v>2</v>
      </c>
      <c r="T15" s="127"/>
      <c r="U15" s="69"/>
      <c r="V15" s="69"/>
      <c r="W15" s="69"/>
    </row>
    <row r="16" spans="1:24">
      <c r="A16" s="64">
        <f t="shared" si="1"/>
        <v>3</v>
      </c>
      <c r="B16" s="64"/>
      <c r="C16" s="36" t="s">
        <v>139</v>
      </c>
      <c r="E16" s="225"/>
      <c r="G16" s="59"/>
      <c r="M16" s="107" t="s">
        <v>11</v>
      </c>
      <c r="S16" s="64">
        <f t="shared" si="0"/>
        <v>3</v>
      </c>
      <c r="T16" s="127"/>
      <c r="U16" s="69"/>
      <c r="V16" s="69"/>
      <c r="W16" s="69"/>
    </row>
    <row r="17" spans="1:27">
      <c r="A17" s="64">
        <f t="shared" si="1"/>
        <v>4</v>
      </c>
      <c r="B17" s="64"/>
      <c r="C17" s="64">
        <v>175</v>
      </c>
      <c r="D17" s="64">
        <v>7000</v>
      </c>
      <c r="E17" s="225">
        <v>12</v>
      </c>
      <c r="F17" s="171">
        <f>'MERCURY VAPOR'!$D$19*$V$11/1000*$E17/12</f>
        <v>295.71499999999997</v>
      </c>
      <c r="G17" s="59">
        <f>'MERCURY VAPOR'!D15</f>
        <v>11.168864176485174</v>
      </c>
      <c r="H17" s="59">
        <f>'MERCURY VAPOR'!D42/12</f>
        <v>7.8679820318348916</v>
      </c>
      <c r="I17" s="59">
        <f>'MERCURY VAPOR'!D33/12</f>
        <v>1.4145992530710858</v>
      </c>
      <c r="J17" s="59">
        <f>G17-H17-I17</f>
        <v>1.8862828915791967</v>
      </c>
      <c r="K17" s="59">
        <f t="shared" ref="K17:K80" si="2">(J17)*$V$8</f>
        <v>0.63427948353192454</v>
      </c>
      <c r="L17" s="59">
        <f>(J17-K17)</f>
        <v>1.2520034080472722</v>
      </c>
      <c r="M17" s="61">
        <f>G17*E17</f>
        <v>134.0263701178221</v>
      </c>
      <c r="N17" s="68">
        <f>H17*$E17</f>
        <v>94.4157843820187</v>
      </c>
      <c r="O17" s="68">
        <f>I17*$E17</f>
        <v>16.97519103685303</v>
      </c>
      <c r="P17" s="68">
        <f>K17*$E17</f>
        <v>7.6113538023830944</v>
      </c>
      <c r="Q17" s="68">
        <f>L17*$E17</f>
        <v>15.024040896567266</v>
      </c>
      <c r="R17" s="68"/>
      <c r="S17" s="64">
        <f t="shared" si="0"/>
        <v>4</v>
      </c>
      <c r="T17" s="127"/>
      <c r="U17" s="69"/>
      <c r="V17" s="69"/>
      <c r="W17" s="69"/>
    </row>
    <row r="18" spans="1:27">
      <c r="A18" s="64">
        <f t="shared" si="1"/>
        <v>5</v>
      </c>
      <c r="B18" s="64"/>
      <c r="C18" s="64">
        <v>400</v>
      </c>
      <c r="D18" s="64">
        <v>20000</v>
      </c>
      <c r="E18" s="225">
        <v>12</v>
      </c>
      <c r="F18" s="171">
        <f>'MERCURY VAPOR'!$E$19*$V$11/1000*$E18/12</f>
        <v>724.71</v>
      </c>
      <c r="G18" s="59">
        <f>'MERCURY VAPOR'!E13</f>
        <v>16.37538174067517</v>
      </c>
      <c r="H18" s="59">
        <f>'MERCURY VAPOR'!E42/12</f>
        <v>10.33806103500155</v>
      </c>
      <c r="I18" s="59">
        <f>'MERCURY VAPOR'!E33/12</f>
        <v>1.4145992530710858</v>
      </c>
      <c r="J18" s="59">
        <f>G18-H18-I18</f>
        <v>4.6227214526025344</v>
      </c>
      <c r="K18" s="59">
        <f t="shared" si="2"/>
        <v>1.5544314103458419</v>
      </c>
      <c r="L18" s="59">
        <f>(J18-K18)</f>
        <v>3.0682900422566926</v>
      </c>
      <c r="M18" s="61">
        <f>G18*E18</f>
        <v>196.50458088810205</v>
      </c>
      <c r="N18" s="68">
        <f>H18*$E18</f>
        <v>124.05673242001859</v>
      </c>
      <c r="O18" s="68">
        <f>I18*$E18</f>
        <v>16.97519103685303</v>
      </c>
      <c r="P18" s="68">
        <f>K18*$E18</f>
        <v>18.653176924150102</v>
      </c>
      <c r="Q18" s="68">
        <f>L18*$E18</f>
        <v>36.819480507080314</v>
      </c>
      <c r="R18" s="68"/>
      <c r="S18" s="64">
        <f t="shared" si="0"/>
        <v>5</v>
      </c>
      <c r="T18" s="127"/>
      <c r="U18" s="69"/>
      <c r="V18" s="69"/>
      <c r="W18" s="69"/>
    </row>
    <row r="19" spans="1:27">
      <c r="A19" s="64">
        <f t="shared" si="1"/>
        <v>6</v>
      </c>
      <c r="B19" s="64"/>
      <c r="C19" s="65" t="s">
        <v>171</v>
      </c>
      <c r="E19" s="225"/>
      <c r="F19" s="64"/>
      <c r="K19" s="59"/>
      <c r="L19" s="59"/>
      <c r="M19" s="61"/>
      <c r="N19" s="68"/>
      <c r="O19" s="68"/>
      <c r="R19" s="68"/>
      <c r="S19" s="64">
        <f t="shared" si="0"/>
        <v>6</v>
      </c>
      <c r="T19" s="127"/>
      <c r="U19" s="69"/>
      <c r="V19" s="69"/>
      <c r="W19" s="69"/>
    </row>
    <row r="20" spans="1:27">
      <c r="A20" s="64">
        <f t="shared" si="1"/>
        <v>7</v>
      </c>
      <c r="B20" s="64"/>
      <c r="C20" s="64">
        <v>70</v>
      </c>
      <c r="D20" s="64">
        <v>5800</v>
      </c>
      <c r="E20" s="225">
        <v>21372</v>
      </c>
      <c r="F20" s="171">
        <f>'HP SODIUM VAPOR'!$D$45*$V$11/1000*$E20/12</f>
        <v>229953.81500000003</v>
      </c>
      <c r="G20" s="59">
        <f>'HP SODIUM VAPOR'!D15</f>
        <v>9.5670094810092099</v>
      </c>
      <c r="H20" s="59">
        <f>'HP SODIUM VAPOR'!D$86/12</f>
        <v>7.3288219231641092</v>
      </c>
      <c r="I20" s="59">
        <f>'HP SODIUM VAPOR'!D$55/12</f>
        <v>1.4145992530710858</v>
      </c>
      <c r="J20" s="59">
        <f t="shared" ref="J20:J26" si="3">G20-H20-I20</f>
        <v>0.8235883047740149</v>
      </c>
      <c r="K20" s="59">
        <f t="shared" si="2"/>
        <v>0.27693892942943166</v>
      </c>
      <c r="L20" s="59">
        <f>(J20-K20)</f>
        <v>0.54664937534458324</v>
      </c>
      <c r="M20" s="61">
        <f>G20*E20</f>
        <v>204466.12662812884</v>
      </c>
      <c r="N20" s="68">
        <f t="shared" ref="N20:O26" si="4">H20*$E20</f>
        <v>156631.58214186333</v>
      </c>
      <c r="O20" s="68">
        <f t="shared" si="4"/>
        <v>30232.815236635244</v>
      </c>
      <c r="P20" s="68">
        <f t="shared" ref="P20:Q26" si="5">K20*$E20</f>
        <v>5918.7387997658134</v>
      </c>
      <c r="Q20" s="68">
        <f t="shared" si="5"/>
        <v>11682.990449864434</v>
      </c>
      <c r="R20" s="68"/>
      <c r="S20" s="64">
        <f t="shared" si="0"/>
        <v>7</v>
      </c>
      <c r="T20" s="127"/>
      <c r="U20" s="69"/>
      <c r="V20" s="69"/>
      <c r="W20" s="69"/>
    </row>
    <row r="21" spans="1:27">
      <c r="A21" s="64">
        <f t="shared" si="1"/>
        <v>8</v>
      </c>
      <c r="B21" s="64"/>
      <c r="C21" s="64">
        <v>100</v>
      </c>
      <c r="D21" s="64">
        <v>9500</v>
      </c>
      <c r="E21" s="225">
        <v>119976</v>
      </c>
      <c r="F21" s="171">
        <f>'HP SODIUM VAPOR'!$E$45*$V$11/1000*$E21/12</f>
        <v>1624025.13</v>
      </c>
      <c r="G21" s="59">
        <f>'HP SODIUM VAPOR'!E15</f>
        <v>9.9306864561713546</v>
      </c>
      <c r="H21" s="59">
        <f>'HP SODIUM VAPOR'!E$86/12</f>
        <v>7.4799599809652166</v>
      </c>
      <c r="I21" s="59">
        <f>'HP SODIUM VAPOR'!E$55/12</f>
        <v>1.4145992530710858</v>
      </c>
      <c r="J21" s="59">
        <f t="shared" si="3"/>
        <v>1.0361272221350522</v>
      </c>
      <c r="K21" s="59">
        <f t="shared" si="2"/>
        <v>0.34840704024993052</v>
      </c>
      <c r="L21" s="59">
        <f>(J21-K21)</f>
        <v>0.68772018188512163</v>
      </c>
      <c r="M21" s="61">
        <f>G21*E21</f>
        <v>1191444.0382656145</v>
      </c>
      <c r="N21" s="68">
        <f t="shared" si="4"/>
        <v>897415.67867628287</v>
      </c>
      <c r="O21" s="68">
        <f t="shared" si="4"/>
        <v>169717.95998645658</v>
      </c>
      <c r="P21" s="68">
        <f t="shared" si="5"/>
        <v>41800.483061025661</v>
      </c>
      <c r="Q21" s="68">
        <f t="shared" si="5"/>
        <v>82509.91654184935</v>
      </c>
      <c r="R21" s="68"/>
      <c r="S21" s="64">
        <f t="shared" si="0"/>
        <v>8</v>
      </c>
      <c r="T21" s="127"/>
      <c r="U21" s="69"/>
      <c r="V21" s="69"/>
      <c r="W21" s="69"/>
      <c r="X21" s="211"/>
      <c r="Y21" s="211"/>
    </row>
    <row r="22" spans="1:27">
      <c r="A22" s="64">
        <f t="shared" si="1"/>
        <v>9</v>
      </c>
      <c r="B22" s="64"/>
      <c r="C22" s="64">
        <v>150</v>
      </c>
      <c r="D22" s="64">
        <v>16000</v>
      </c>
      <c r="E22" s="225">
        <v>10968</v>
      </c>
      <c r="F22" s="171">
        <f>'HP SODIUM VAPOR'!$F$45*$V$11/1000*$E22/12</f>
        <v>270283.50999999995</v>
      </c>
      <c r="G22" s="59">
        <f>'HP SODIUM VAPOR'!F15</f>
        <v>11.083710493635323</v>
      </c>
      <c r="H22" s="59">
        <f>'HP SODIUM VAPOR'!F$86/12</f>
        <v>7.7828283489850412</v>
      </c>
      <c r="I22" s="59">
        <f>'HP SODIUM VAPOR'!F$55/12</f>
        <v>1.4145992530710858</v>
      </c>
      <c r="J22" s="59">
        <f>G22-H22-I22</f>
        <v>1.8862828915791958</v>
      </c>
      <c r="K22" s="59">
        <f t="shared" si="2"/>
        <v>0.6342794835319242</v>
      </c>
      <c r="L22" s="59">
        <f>(J22-K22)</f>
        <v>1.2520034080472717</v>
      </c>
      <c r="M22" s="61">
        <f>G22*E22</f>
        <v>121566.13669419222</v>
      </c>
      <c r="N22" s="68">
        <f t="shared" si="4"/>
        <v>85362.061331667937</v>
      </c>
      <c r="O22" s="68">
        <f t="shared" si="4"/>
        <v>15515.324607683669</v>
      </c>
      <c r="P22" s="68">
        <f t="shared" si="5"/>
        <v>6956.7773753781448</v>
      </c>
      <c r="Q22" s="68">
        <f t="shared" si="5"/>
        <v>13731.973379462477</v>
      </c>
      <c r="R22" s="68"/>
      <c r="S22" s="64">
        <f t="shared" si="0"/>
        <v>9</v>
      </c>
      <c r="T22" s="127"/>
      <c r="U22" s="69"/>
      <c r="V22" s="69"/>
      <c r="W22" s="69"/>
    </row>
    <row r="23" spans="1:27">
      <c r="A23" s="64">
        <f t="shared" si="1"/>
        <v>10</v>
      </c>
      <c r="B23" s="64"/>
      <c r="C23" s="65" t="s">
        <v>172</v>
      </c>
      <c r="D23" s="64"/>
      <c r="E23" s="225"/>
      <c r="F23" s="172"/>
      <c r="G23" s="59"/>
      <c r="H23" s="59"/>
      <c r="I23" s="59"/>
      <c r="J23" s="59"/>
      <c r="K23" s="59"/>
      <c r="L23" s="59"/>
      <c r="M23" s="61"/>
      <c r="N23" s="68"/>
      <c r="O23" s="68"/>
      <c r="P23" s="68"/>
      <c r="Q23" s="68"/>
      <c r="R23" s="68"/>
      <c r="S23" s="64">
        <f t="shared" si="0"/>
        <v>10</v>
      </c>
      <c r="T23" s="127"/>
      <c r="U23" s="69"/>
      <c r="V23" s="69"/>
      <c r="W23" s="69"/>
    </row>
    <row r="24" spans="1:27">
      <c r="A24" s="64">
        <f t="shared" si="1"/>
        <v>11</v>
      </c>
      <c r="B24" s="64"/>
      <c r="C24" s="64">
        <v>200</v>
      </c>
      <c r="D24" s="64">
        <v>22000</v>
      </c>
      <c r="E24" s="225">
        <v>1980</v>
      </c>
      <c r="F24" s="171">
        <f>'HP SODIUM VAPOR'!$G$41*$V$11/1000*$E24/12</f>
        <v>66660.824999999997</v>
      </c>
      <c r="G24" s="59">
        <f>'HP SODIUM VAPOR'!G17</f>
        <v>12.256793401548295</v>
      </c>
      <c r="H24" s="59">
        <f>'HP SODIUM VAPOR'!G$86/12</f>
        <v>8.2651597754746451</v>
      </c>
      <c r="I24" s="59">
        <f>'HP SODIUM VAPOR'!G$55/12</f>
        <v>1.4145992530710858</v>
      </c>
      <c r="J24" s="59">
        <f>G24-H24-I24</f>
        <v>2.5770343730025642</v>
      </c>
      <c r="K24" s="59">
        <f t="shared" si="2"/>
        <v>0.86655084369854474</v>
      </c>
      <c r="L24" s="59">
        <f>(J24-K24)</f>
        <v>1.7104835293040195</v>
      </c>
      <c r="M24" s="61">
        <f>G24*E24</f>
        <v>24268.450935065623</v>
      </c>
      <c r="N24" s="68">
        <f t="shared" si="4"/>
        <v>16365.016355439797</v>
      </c>
      <c r="O24" s="68">
        <f t="shared" si="4"/>
        <v>2800.9065210807498</v>
      </c>
      <c r="P24" s="68">
        <f t="shared" si="5"/>
        <v>1715.7706705231185</v>
      </c>
      <c r="Q24" s="68">
        <f t="shared" si="5"/>
        <v>3386.7573880219584</v>
      </c>
      <c r="R24" s="68"/>
      <c r="S24" s="64">
        <f t="shared" si="0"/>
        <v>11</v>
      </c>
      <c r="T24" s="127"/>
      <c r="U24" s="69"/>
      <c r="V24" s="69"/>
      <c r="W24" s="69"/>
    </row>
    <row r="25" spans="1:27">
      <c r="A25" s="64">
        <f t="shared" si="1"/>
        <v>12</v>
      </c>
      <c r="B25" s="64"/>
      <c r="C25" s="64">
        <v>250</v>
      </c>
      <c r="D25" s="64">
        <v>30000</v>
      </c>
      <c r="E25" s="225">
        <v>13464</v>
      </c>
      <c r="F25" s="171">
        <f>'HP SODIUM VAPOR'!$H$41*$V$11/1000*$E25/12</f>
        <v>457966.74</v>
      </c>
      <c r="G25" s="59">
        <f>'HP SODIUM VAPOR'!H17</f>
        <v>12.816982838462865</v>
      </c>
      <c r="H25" s="59">
        <f>'HP SODIUM VAPOR'!H$86/12</f>
        <v>8.798781847719086</v>
      </c>
      <c r="I25" s="59">
        <f>'HP SODIUM VAPOR'!H$55/12</f>
        <v>1.4145992530710858</v>
      </c>
      <c r="J25" s="59">
        <f t="shared" si="3"/>
        <v>2.603601737672693</v>
      </c>
      <c r="K25" s="59">
        <f t="shared" si="2"/>
        <v>0.87548435755110676</v>
      </c>
      <c r="L25" s="59">
        <f>(J25-K25)</f>
        <v>1.7281173801215863</v>
      </c>
      <c r="M25" s="61">
        <f>G25*E25</f>
        <v>172567.856937064</v>
      </c>
      <c r="N25" s="68">
        <f t="shared" si="4"/>
        <v>118466.79879768977</v>
      </c>
      <c r="O25" s="68">
        <f t="shared" si="4"/>
        <v>19046.164343349101</v>
      </c>
      <c r="P25" s="68">
        <f t="shared" si="5"/>
        <v>11787.521390068101</v>
      </c>
      <c r="Q25" s="68">
        <f t="shared" si="5"/>
        <v>23267.372405957038</v>
      </c>
      <c r="R25" s="68"/>
      <c r="S25" s="64">
        <f t="shared" si="0"/>
        <v>12</v>
      </c>
      <c r="T25" s="127"/>
      <c r="U25" s="69"/>
      <c r="V25" s="69"/>
      <c r="W25" s="69"/>
      <c r="X25" s="212"/>
      <c r="Y25" s="212"/>
    </row>
    <row r="26" spans="1:27">
      <c r="A26" s="64">
        <f t="shared" si="1"/>
        <v>13</v>
      </c>
      <c r="B26" s="64"/>
      <c r="C26" s="64">
        <v>400</v>
      </c>
      <c r="D26" s="64">
        <v>50000</v>
      </c>
      <c r="E26" s="225">
        <v>204</v>
      </c>
      <c r="F26" s="171">
        <f>'HP SODIUM VAPOR'!$I$41*$V$11/1000*$E26/12</f>
        <v>12320.07</v>
      </c>
      <c r="G26" s="59">
        <f>'HP SODIUM VAPOR'!I17</f>
        <v>15.390093878428289</v>
      </c>
      <c r="H26" s="59">
        <f>'HP SODIUM VAPOR'!I$86/12</f>
        <v>9.3527731727546648</v>
      </c>
      <c r="I26" s="59">
        <f>'HP SODIUM VAPOR'!I$55/12</f>
        <v>1.4145992530710858</v>
      </c>
      <c r="J26" s="59">
        <f t="shared" si="3"/>
        <v>4.622721452602538</v>
      </c>
      <c r="K26" s="59">
        <f t="shared" si="2"/>
        <v>1.5544314103458432</v>
      </c>
      <c r="L26" s="59">
        <f>(J26-K26)</f>
        <v>3.0682900422566948</v>
      </c>
      <c r="M26" s="61">
        <f>G26*E26</f>
        <v>3139.5791511993707</v>
      </c>
      <c r="N26" s="68">
        <f t="shared" si="4"/>
        <v>1907.9657272419515</v>
      </c>
      <c r="O26" s="68">
        <f t="shared" si="4"/>
        <v>288.57824762650148</v>
      </c>
      <c r="P26" s="68">
        <f t="shared" si="5"/>
        <v>317.10400771055203</v>
      </c>
      <c r="Q26" s="68">
        <f t="shared" si="5"/>
        <v>625.93116862036572</v>
      </c>
      <c r="R26" s="68"/>
      <c r="S26" s="64">
        <f t="shared" si="0"/>
        <v>13</v>
      </c>
      <c r="T26" s="127"/>
      <c r="U26" s="69"/>
      <c r="V26" s="69"/>
      <c r="W26" s="69"/>
    </row>
    <row r="27" spans="1:27">
      <c r="A27" s="64">
        <f t="shared" si="1"/>
        <v>14</v>
      </c>
      <c r="B27" s="64"/>
      <c r="C27" s="65" t="s">
        <v>173</v>
      </c>
      <c r="E27" s="225"/>
      <c r="F27" s="64"/>
      <c r="K27" s="59"/>
      <c r="L27" s="59"/>
      <c r="M27" s="61"/>
      <c r="N27" s="68"/>
      <c r="O27" s="68"/>
      <c r="R27" s="68"/>
      <c r="S27" s="64">
        <f t="shared" si="0"/>
        <v>14</v>
      </c>
      <c r="T27" s="127"/>
      <c r="U27" s="69"/>
      <c r="V27" s="69"/>
      <c r="W27" s="69"/>
    </row>
    <row r="28" spans="1:27">
      <c r="A28" s="64">
        <f t="shared" si="1"/>
        <v>15</v>
      </c>
      <c r="B28" s="64"/>
      <c r="C28" s="64">
        <v>70</v>
      </c>
      <c r="D28" s="64">
        <v>5800</v>
      </c>
      <c r="E28" s="225">
        <v>79044</v>
      </c>
      <c r="F28" s="171">
        <f>'HP SODIUM VAPOR'!$D$45*$V$11/1000*$E28/12</f>
        <v>850480.505</v>
      </c>
      <c r="G28" s="59">
        <f>'HP SODIUM VAPOR'!D19</f>
        <v>9.9311998835658954</v>
      </c>
      <c r="H28" s="59">
        <f>'HP SODIUM VAPOR'!D$87/12</f>
        <v>7.6930123257207939</v>
      </c>
      <c r="I28" s="59">
        <f>'HP SODIUM VAPOR'!D$55/12</f>
        <v>1.4145992530710858</v>
      </c>
      <c r="J28" s="59">
        <f>G28-H28-I28</f>
        <v>0.82358830477401579</v>
      </c>
      <c r="K28" s="59">
        <f t="shared" si="2"/>
        <v>0.27693892942943193</v>
      </c>
      <c r="L28" s="59">
        <f>(J28-K28)</f>
        <v>0.5466493753445838</v>
      </c>
      <c r="M28" s="61">
        <f>G28*E28</f>
        <v>785001.76359658269</v>
      </c>
      <c r="N28" s="68">
        <f t="shared" ref="N28:O34" si="6">H28*$E28</f>
        <v>608086.4662742744</v>
      </c>
      <c r="O28" s="68">
        <f t="shared" si="6"/>
        <v>111815.5833597509</v>
      </c>
      <c r="P28" s="68">
        <f t="shared" ref="P28:Q34" si="7">K28*$E28</f>
        <v>21890.360737820018</v>
      </c>
      <c r="Q28" s="68">
        <f t="shared" si="7"/>
        <v>43209.353224737279</v>
      </c>
      <c r="R28" s="68"/>
      <c r="S28" s="64">
        <f t="shared" si="0"/>
        <v>15</v>
      </c>
      <c r="T28" s="127"/>
      <c r="U28" s="69"/>
      <c r="V28" s="69"/>
      <c r="W28" s="69"/>
    </row>
    <row r="29" spans="1:27">
      <c r="A29" s="64">
        <f t="shared" si="1"/>
        <v>16</v>
      </c>
      <c r="B29" s="64"/>
      <c r="C29" s="64">
        <v>100</v>
      </c>
      <c r="D29" s="64">
        <v>9500</v>
      </c>
      <c r="E29" s="225">
        <v>52008</v>
      </c>
      <c r="F29" s="171">
        <f>'HP SODIUM VAPOR'!$E$45*$V$11/1000*$E29/12</f>
        <v>703993.29</v>
      </c>
      <c r="G29" s="59">
        <f>'HP SODIUM VAPOR'!E19</f>
        <v>10.356698631705322</v>
      </c>
      <c r="H29" s="59">
        <f>'HP SODIUM VAPOR'!E$87/12</f>
        <v>7.9059721564991845</v>
      </c>
      <c r="I29" s="59">
        <f>'HP SODIUM VAPOR'!E$55/12</f>
        <v>1.4145992530710858</v>
      </c>
      <c r="J29" s="59">
        <f t="shared" ref="J29:J34" si="8">G29-H29-I29</f>
        <v>1.0361272221350522</v>
      </c>
      <c r="K29" s="59">
        <f t="shared" si="2"/>
        <v>0.34840704024993052</v>
      </c>
      <c r="L29" s="59">
        <f>(J29-K29)</f>
        <v>0.68772018188512163</v>
      </c>
      <c r="M29" s="61">
        <f>G29*E29</f>
        <v>538631.18243773037</v>
      </c>
      <c r="N29" s="68">
        <f t="shared" si="6"/>
        <v>411173.79991520959</v>
      </c>
      <c r="O29" s="68">
        <f t="shared" si="6"/>
        <v>73570.477953721027</v>
      </c>
      <c r="P29" s="68">
        <f t="shared" si="7"/>
        <v>18119.953349318388</v>
      </c>
      <c r="Q29" s="68">
        <f t="shared" si="7"/>
        <v>35766.951219481409</v>
      </c>
      <c r="R29" s="68"/>
      <c r="S29" s="64">
        <f t="shared" si="0"/>
        <v>16</v>
      </c>
      <c r="T29" s="127"/>
      <c r="U29" s="69"/>
      <c r="V29" s="69"/>
      <c r="W29" s="69"/>
    </row>
    <row r="30" spans="1:27">
      <c r="A30" s="64">
        <f t="shared" si="1"/>
        <v>17</v>
      </c>
      <c r="B30" s="64"/>
      <c r="C30" s="64">
        <v>150</v>
      </c>
      <c r="D30" s="64">
        <v>16000</v>
      </c>
      <c r="E30" s="225">
        <v>14208</v>
      </c>
      <c r="F30" s="171">
        <f>'HP SODIUM VAPOR'!$F$45*$V$11/1000*$E30/12</f>
        <v>350126.56</v>
      </c>
      <c r="G30" s="59">
        <f>'HP SODIUM VAPOR'!F19</f>
        <v>11.346495206393465</v>
      </c>
      <c r="H30" s="59">
        <f>'HP SODIUM VAPOR'!F$87/12</f>
        <v>8.0456130617431842</v>
      </c>
      <c r="I30" s="59">
        <f>'HP SODIUM VAPOR'!F$55/12</f>
        <v>1.4145992530710858</v>
      </c>
      <c r="J30" s="59">
        <f t="shared" si="8"/>
        <v>1.8862828915791949</v>
      </c>
      <c r="K30" s="59">
        <f t="shared" si="2"/>
        <v>0.63427948353192398</v>
      </c>
      <c r="L30" s="59">
        <f>(J30-K30)</f>
        <v>1.2520034080472708</v>
      </c>
      <c r="M30" s="61">
        <f>G30*E30</f>
        <v>161211.00389243834</v>
      </c>
      <c r="N30" s="68">
        <f t="shared" si="6"/>
        <v>114312.07038124716</v>
      </c>
      <c r="O30" s="68">
        <f t="shared" si="6"/>
        <v>20098.626187633989</v>
      </c>
      <c r="P30" s="68">
        <f t="shared" si="7"/>
        <v>9011.8429020215754</v>
      </c>
      <c r="Q30" s="68">
        <f t="shared" si="7"/>
        <v>17788.464421535624</v>
      </c>
      <c r="R30" s="68"/>
      <c r="S30" s="64">
        <f t="shared" si="0"/>
        <v>17</v>
      </c>
      <c r="T30" s="127"/>
      <c r="U30" s="69"/>
      <c r="V30" s="69"/>
      <c r="W30" s="69"/>
      <c r="AA30" s="126"/>
    </row>
    <row r="31" spans="1:27">
      <c r="A31" s="64">
        <f t="shared" si="1"/>
        <v>18</v>
      </c>
      <c r="B31" s="64"/>
      <c r="C31" s="65" t="s">
        <v>174</v>
      </c>
      <c r="D31" s="64"/>
      <c r="E31" s="225"/>
      <c r="F31" s="172"/>
      <c r="G31" s="59"/>
      <c r="H31" s="59"/>
      <c r="I31" s="59"/>
      <c r="J31" s="59"/>
      <c r="K31" s="59"/>
      <c r="L31" s="59"/>
      <c r="M31" s="61"/>
      <c r="N31" s="68"/>
      <c r="O31" s="68"/>
      <c r="P31" s="68"/>
      <c r="Q31" s="68"/>
      <c r="R31" s="68"/>
      <c r="S31" s="64">
        <f t="shared" si="0"/>
        <v>18</v>
      </c>
      <c r="T31" s="127"/>
      <c r="U31" s="69"/>
      <c r="V31" s="69"/>
      <c r="W31" s="69"/>
      <c r="AA31" s="126"/>
    </row>
    <row r="32" spans="1:27">
      <c r="A32" s="64">
        <f t="shared" si="1"/>
        <v>19</v>
      </c>
      <c r="B32" s="64"/>
      <c r="C32" s="64">
        <v>200</v>
      </c>
      <c r="D32" s="64">
        <v>22000</v>
      </c>
      <c r="E32" s="225">
        <v>5124</v>
      </c>
      <c r="F32" s="171">
        <f>'HP SODIUM VAPOR'!$G$41*$V$11/1000*$E32/12</f>
        <v>172510.13499999998</v>
      </c>
      <c r="G32" s="59">
        <f>'HP SODIUM VAPOR'!G21</f>
        <v>12.426598295419462</v>
      </c>
      <c r="H32" s="59">
        <f>'HP SODIUM VAPOR'!G$87/12</f>
        <v>8.4349646693458133</v>
      </c>
      <c r="I32" s="59">
        <f>'HP SODIUM VAPOR'!G$55/12</f>
        <v>1.4145992530710858</v>
      </c>
      <c r="J32" s="59">
        <f t="shared" si="8"/>
        <v>2.5770343730025624</v>
      </c>
      <c r="K32" s="59">
        <f t="shared" si="2"/>
        <v>0.86655084369854407</v>
      </c>
      <c r="L32" s="59">
        <f>(J32-K32)</f>
        <v>1.7104835293040184</v>
      </c>
      <c r="M32" s="61">
        <f>G32*E32</f>
        <v>63673.889665729323</v>
      </c>
      <c r="N32" s="68">
        <f t="shared" si="6"/>
        <v>43220.758965727946</v>
      </c>
      <c r="O32" s="68">
        <f t="shared" si="6"/>
        <v>7248.406572736244</v>
      </c>
      <c r="P32" s="68">
        <f t="shared" si="7"/>
        <v>4440.2065231113402</v>
      </c>
      <c r="Q32" s="68">
        <f t="shared" si="7"/>
        <v>8764.5176041537907</v>
      </c>
      <c r="R32" s="68"/>
      <c r="S32" s="64">
        <f t="shared" si="0"/>
        <v>19</v>
      </c>
      <c r="T32" s="127"/>
      <c r="U32" s="69"/>
      <c r="V32" s="69"/>
      <c r="W32" s="69"/>
    </row>
    <row r="33" spans="1:23">
      <c r="A33" s="64">
        <f t="shared" si="1"/>
        <v>20</v>
      </c>
      <c r="B33" s="64"/>
      <c r="C33" s="64">
        <v>250</v>
      </c>
      <c r="D33" s="64">
        <v>30000</v>
      </c>
      <c r="E33" s="225">
        <v>6228</v>
      </c>
      <c r="F33" s="171">
        <f>'HP SODIUM VAPOR'!$H$41*$V$11/1000*$E33/12</f>
        <v>211840.23</v>
      </c>
      <c r="G33" s="59">
        <f>'HP SODIUM VAPOR'!H21</f>
        <v>13.007815149738535</v>
      </c>
      <c r="H33" s="59">
        <f>'HP SODIUM VAPOR'!H$87/12</f>
        <v>8.9896141589947565</v>
      </c>
      <c r="I33" s="59">
        <f>'HP SODIUM VAPOR'!H$55/12</f>
        <v>1.4145992530710858</v>
      </c>
      <c r="J33" s="59">
        <f t="shared" si="8"/>
        <v>2.603601737672693</v>
      </c>
      <c r="K33" s="59">
        <f t="shared" si="2"/>
        <v>0.87548435755110676</v>
      </c>
      <c r="L33" s="59">
        <f>(J33-K33)</f>
        <v>1.7281173801215863</v>
      </c>
      <c r="M33" s="61">
        <f>G33*E33</f>
        <v>81012.672752571598</v>
      </c>
      <c r="N33" s="68">
        <f t="shared" si="6"/>
        <v>55987.316982219345</v>
      </c>
      <c r="O33" s="68">
        <f t="shared" si="6"/>
        <v>8810.1241481267225</v>
      </c>
      <c r="P33" s="68">
        <f t="shared" si="7"/>
        <v>5452.5165788282929</v>
      </c>
      <c r="Q33" s="68">
        <f t="shared" si="7"/>
        <v>10762.71504339724</v>
      </c>
      <c r="R33" s="68"/>
      <c r="S33" s="64">
        <f t="shared" si="0"/>
        <v>20</v>
      </c>
      <c r="T33" s="127"/>
      <c r="U33" s="69"/>
      <c r="V33" s="69"/>
      <c r="W33" s="69"/>
    </row>
    <row r="34" spans="1:23">
      <c r="A34" s="64">
        <f t="shared" si="1"/>
        <v>21</v>
      </c>
      <c r="B34" s="64"/>
      <c r="C34" s="64">
        <v>400</v>
      </c>
      <c r="D34" s="64">
        <v>50000</v>
      </c>
      <c r="E34" s="225">
        <v>780</v>
      </c>
      <c r="F34" s="171">
        <f>'HP SODIUM VAPOR'!$I$41*$V$11/1000*$E34/12</f>
        <v>47106.15</v>
      </c>
      <c r="G34" s="59">
        <f>'HP SODIUM VAPOR'!I21</f>
        <v>15.499936882418368</v>
      </c>
      <c r="H34" s="59">
        <f>'HP SODIUM VAPOR'!I$87/12</f>
        <v>9.4626161767447439</v>
      </c>
      <c r="I34" s="59">
        <f>'HP SODIUM VAPOR'!I$55/12</f>
        <v>1.4145992530710858</v>
      </c>
      <c r="J34" s="59">
        <f t="shared" si="8"/>
        <v>4.622721452602538</v>
      </c>
      <c r="K34" s="59">
        <f t="shared" si="2"/>
        <v>1.5544314103458432</v>
      </c>
      <c r="L34" s="59">
        <f>(J34-K34)</f>
        <v>3.0682900422566948</v>
      </c>
      <c r="M34" s="61">
        <f>G34*E34</f>
        <v>12089.950768286326</v>
      </c>
      <c r="N34" s="68">
        <f t="shared" si="6"/>
        <v>7380.8406178609002</v>
      </c>
      <c r="O34" s="68">
        <f t="shared" si="6"/>
        <v>1103.3874173954468</v>
      </c>
      <c r="P34" s="68">
        <f t="shared" si="7"/>
        <v>1212.4565000697578</v>
      </c>
      <c r="Q34" s="68">
        <f t="shared" si="7"/>
        <v>2393.2662329602217</v>
      </c>
      <c r="R34" s="68"/>
      <c r="S34" s="64">
        <f t="shared" si="0"/>
        <v>21</v>
      </c>
      <c r="T34" s="127"/>
      <c r="U34" s="69"/>
      <c r="V34" s="69"/>
      <c r="W34" s="69"/>
    </row>
    <row r="35" spans="1:23">
      <c r="A35" s="64">
        <f t="shared" si="1"/>
        <v>22</v>
      </c>
      <c r="B35" s="64"/>
      <c r="C35" s="65" t="s">
        <v>175</v>
      </c>
      <c r="E35" s="225"/>
      <c r="F35" s="64"/>
      <c r="K35" s="59"/>
      <c r="L35" s="59"/>
      <c r="M35" s="61"/>
      <c r="N35" s="68"/>
      <c r="O35" s="68"/>
      <c r="S35" s="64">
        <f t="shared" si="0"/>
        <v>22</v>
      </c>
      <c r="T35" s="127"/>
      <c r="U35" s="69"/>
      <c r="V35" s="69"/>
      <c r="W35" s="69"/>
    </row>
    <row r="36" spans="1:23">
      <c r="A36" s="64">
        <f t="shared" si="1"/>
        <v>23</v>
      </c>
      <c r="B36" s="64"/>
      <c r="C36" s="64">
        <v>70</v>
      </c>
      <c r="D36" s="64">
        <v>5800</v>
      </c>
      <c r="E36" s="225">
        <v>600</v>
      </c>
      <c r="F36" s="171">
        <f>'HP SODIUM VAPOR'!$D$45*$V$11/1000*$E36/12</f>
        <v>6455.75</v>
      </c>
      <c r="G36" s="59">
        <f>'HP SODIUM VAPOR'!D30</f>
        <v>5.546489897945218</v>
      </c>
      <c r="H36" s="59">
        <f>'HP SODIUM VAPOR'!D103/12</f>
        <v>3.3083023401001168</v>
      </c>
      <c r="I36" s="59">
        <f>'HP SODIUM VAPOR'!D$55/12</f>
        <v>1.4145992530710858</v>
      </c>
      <c r="J36" s="59">
        <f t="shared" ref="J36:J42" si="9">G36-H36-I36</f>
        <v>0.82358830477401535</v>
      </c>
      <c r="K36" s="59">
        <f t="shared" si="2"/>
        <v>0.27693892942943182</v>
      </c>
      <c r="L36" s="59">
        <f>(J36-K36)</f>
        <v>0.54664937534458358</v>
      </c>
      <c r="M36" s="61">
        <f>G36*E36</f>
        <v>3327.8939387671307</v>
      </c>
      <c r="N36" s="68">
        <f t="shared" ref="N36:O42" si="10">H36*$E36</f>
        <v>1984.9814040600702</v>
      </c>
      <c r="O36" s="68">
        <f t="shared" si="10"/>
        <v>848.75955184265149</v>
      </c>
      <c r="P36" s="68">
        <f t="shared" ref="P36:Q42" si="11">K36*$E36</f>
        <v>166.16335765765911</v>
      </c>
      <c r="Q36" s="68">
        <f t="shared" si="11"/>
        <v>327.98962520675013</v>
      </c>
      <c r="R36" s="68"/>
      <c r="S36" s="64">
        <f t="shared" si="0"/>
        <v>23</v>
      </c>
      <c r="T36" s="127"/>
      <c r="U36" s="69"/>
      <c r="V36" s="69"/>
      <c r="W36" s="69"/>
    </row>
    <row r="37" spans="1:23">
      <c r="A37" s="64">
        <f t="shared" si="1"/>
        <v>24</v>
      </c>
      <c r="B37" s="64"/>
      <c r="C37" s="64">
        <v>100</v>
      </c>
      <c r="D37" s="64">
        <v>9500</v>
      </c>
      <c r="E37" s="225">
        <v>3324</v>
      </c>
      <c r="F37" s="171">
        <f>'HP SODIUM VAPOR'!$E$45*$V$11/1000*$E37/12</f>
        <v>44994.495000000003</v>
      </c>
      <c r="G37" s="59">
        <f>'HP SODIUM VAPOR'!E30</f>
        <v>5.9004158600889696</v>
      </c>
      <c r="H37" s="59">
        <f>'HP SODIUM VAPOR'!E103/12</f>
        <v>3.4496893848828321</v>
      </c>
      <c r="I37" s="59">
        <f>'HP SODIUM VAPOR'!E$55/12</f>
        <v>1.4145992530710858</v>
      </c>
      <c r="J37" s="59">
        <f t="shared" si="9"/>
        <v>1.0361272221350517</v>
      </c>
      <c r="K37" s="59">
        <f t="shared" si="2"/>
        <v>0.34840704024993041</v>
      </c>
      <c r="L37" s="59">
        <f>(J37-K37)</f>
        <v>0.6877201818851213</v>
      </c>
      <c r="M37" s="61">
        <f>G37*E37</f>
        <v>19612.982318935734</v>
      </c>
      <c r="N37" s="68">
        <f t="shared" si="10"/>
        <v>11466.767515350533</v>
      </c>
      <c r="O37" s="68">
        <f t="shared" si="10"/>
        <v>4702.1279172082895</v>
      </c>
      <c r="P37" s="68">
        <f t="shared" si="11"/>
        <v>1158.1050017907687</v>
      </c>
      <c r="Q37" s="68">
        <f t="shared" si="11"/>
        <v>2285.9818845861432</v>
      </c>
      <c r="R37" s="68"/>
      <c r="S37" s="64">
        <f t="shared" si="0"/>
        <v>24</v>
      </c>
      <c r="T37" s="127"/>
      <c r="U37" s="69"/>
      <c r="V37" s="69"/>
      <c r="W37" s="69"/>
    </row>
    <row r="38" spans="1:23">
      <c r="A38" s="64">
        <f t="shared" si="1"/>
        <v>25</v>
      </c>
      <c r="B38" s="64"/>
      <c r="C38" s="64">
        <v>150</v>
      </c>
      <c r="D38" s="64">
        <v>16000</v>
      </c>
      <c r="E38" s="225">
        <v>1440</v>
      </c>
      <c r="F38" s="171">
        <f>'HP SODIUM VAPOR'!$F$45*$V$11/1000*$E38/12</f>
        <v>35485.799999999996</v>
      </c>
      <c r="G38" s="59">
        <f>'HP SODIUM VAPOR'!F30</f>
        <v>6.7318653426824824</v>
      </c>
      <c r="H38" s="59">
        <f>'HP SODIUM VAPOR'!F103/12</f>
        <v>3.4309831980321985</v>
      </c>
      <c r="I38" s="59">
        <f>'HP SODIUM VAPOR'!F$55/12</f>
        <v>1.4145992530710858</v>
      </c>
      <c r="J38" s="59">
        <f t="shared" si="9"/>
        <v>1.886282891579198</v>
      </c>
      <c r="K38" s="59">
        <f t="shared" si="2"/>
        <v>0.63427948353192498</v>
      </c>
      <c r="L38" s="59">
        <f>(J38-K38)</f>
        <v>1.2520034080472731</v>
      </c>
      <c r="M38" s="61">
        <f>G38*E38</f>
        <v>9693.8860934627737</v>
      </c>
      <c r="N38" s="68">
        <f t="shared" si="10"/>
        <v>4940.615805166366</v>
      </c>
      <c r="O38" s="68">
        <f t="shared" si="10"/>
        <v>2037.0229244223635</v>
      </c>
      <c r="P38" s="68">
        <f t="shared" si="11"/>
        <v>913.36245628597203</v>
      </c>
      <c r="Q38" s="68">
        <f t="shared" si="11"/>
        <v>1802.8849075880732</v>
      </c>
      <c r="R38" s="68"/>
      <c r="S38" s="64">
        <f t="shared" si="0"/>
        <v>25</v>
      </c>
      <c r="T38" s="127"/>
      <c r="U38" s="69"/>
      <c r="V38" s="69"/>
      <c r="W38" s="69"/>
    </row>
    <row r="39" spans="1:23">
      <c r="A39" s="64">
        <f t="shared" si="1"/>
        <v>26</v>
      </c>
      <c r="B39" s="64"/>
      <c r="C39" s="65" t="s">
        <v>176</v>
      </c>
      <c r="D39" s="64"/>
      <c r="E39" s="225"/>
      <c r="F39" s="172"/>
      <c r="G39" s="59"/>
      <c r="H39" s="59"/>
      <c r="I39" s="59"/>
      <c r="J39" s="59"/>
      <c r="K39" s="59"/>
      <c r="L39" s="59"/>
      <c r="M39" s="61"/>
      <c r="N39" s="68"/>
      <c r="O39" s="68"/>
      <c r="P39" s="68"/>
      <c r="Q39" s="68"/>
      <c r="R39" s="68"/>
      <c r="S39" s="64">
        <f t="shared" si="0"/>
        <v>26</v>
      </c>
      <c r="T39" s="127"/>
      <c r="U39" s="69"/>
      <c r="V39" s="69"/>
      <c r="W39" s="69"/>
    </row>
    <row r="40" spans="1:23">
      <c r="A40" s="64">
        <f t="shared" si="1"/>
        <v>27</v>
      </c>
      <c r="B40" s="64"/>
      <c r="C40" s="64">
        <v>200</v>
      </c>
      <c r="D40" s="64">
        <v>22000</v>
      </c>
      <c r="E40" s="225">
        <v>0</v>
      </c>
      <c r="F40" s="171">
        <f>'HP SODIUM VAPOR'!$G$41*$V$11/1000*$E40/12</f>
        <v>0</v>
      </c>
      <c r="G40" s="59">
        <f>'HP SODIUM VAPOR'!G32</f>
        <v>7.9784483620104076</v>
      </c>
      <c r="H40" s="59">
        <f>'HP SODIUM VAPOR'!G103/12</f>
        <v>3.9868147359367563</v>
      </c>
      <c r="I40" s="59">
        <f>'HP SODIUM VAPOR'!G$55/12</f>
        <v>1.4145992530710858</v>
      </c>
      <c r="J40" s="59">
        <f t="shared" si="9"/>
        <v>2.5770343730025655</v>
      </c>
      <c r="K40" s="59">
        <f t="shared" si="2"/>
        <v>0.86655084369854518</v>
      </c>
      <c r="L40" s="59">
        <f>(J40-K40)</f>
        <v>1.7104835293040204</v>
      </c>
      <c r="M40" s="61">
        <f>G40*E40</f>
        <v>0</v>
      </c>
      <c r="N40" s="68">
        <f t="shared" si="10"/>
        <v>0</v>
      </c>
      <c r="O40" s="68">
        <f t="shared" si="10"/>
        <v>0</v>
      </c>
      <c r="P40" s="68">
        <f t="shared" si="11"/>
        <v>0</v>
      </c>
      <c r="Q40" s="68">
        <f t="shared" si="11"/>
        <v>0</v>
      </c>
      <c r="R40" s="68"/>
      <c r="S40" s="64">
        <f t="shared" si="0"/>
        <v>27</v>
      </c>
      <c r="T40" s="127"/>
      <c r="U40" s="69"/>
      <c r="V40" s="69"/>
      <c r="W40" s="69"/>
    </row>
    <row r="41" spans="1:23">
      <c r="A41" s="64">
        <f t="shared" si="1"/>
        <v>28</v>
      </c>
      <c r="B41" s="64"/>
      <c r="C41" s="64">
        <v>250</v>
      </c>
      <c r="D41" s="64">
        <v>30000</v>
      </c>
      <c r="E41" s="225">
        <v>768</v>
      </c>
      <c r="F41" s="171">
        <f>'HP SODIUM VAPOR'!$H$41*$V$11/1000*$E41/12</f>
        <v>26122.880000000001</v>
      </c>
      <c r="G41" s="59">
        <f>'HP SODIUM VAPOR'!H32</f>
        <v>8.5878569144108408</v>
      </c>
      <c r="H41" s="59">
        <f>'HP SODIUM VAPOR'!H103/12</f>
        <v>4.5696559236670611</v>
      </c>
      <c r="I41" s="59">
        <f>'HP SODIUM VAPOR'!H$55/12</f>
        <v>1.4145992530710858</v>
      </c>
      <c r="J41" s="59">
        <f t="shared" si="9"/>
        <v>2.6036017376726939</v>
      </c>
      <c r="K41" s="59">
        <f t="shared" si="2"/>
        <v>0.8754843575511071</v>
      </c>
      <c r="L41" s="59">
        <f>(J41-K41)</f>
        <v>1.7281173801215868</v>
      </c>
      <c r="M41" s="61">
        <f>G41*E41</f>
        <v>6595.4741102675252</v>
      </c>
      <c r="N41" s="68">
        <f t="shared" si="10"/>
        <v>3509.4957493763031</v>
      </c>
      <c r="O41" s="68">
        <f t="shared" si="10"/>
        <v>1086.4122263585939</v>
      </c>
      <c r="P41" s="68">
        <f t="shared" si="11"/>
        <v>672.37198659925025</v>
      </c>
      <c r="Q41" s="68">
        <f t="shared" si="11"/>
        <v>1327.1941479333786</v>
      </c>
      <c r="R41" s="68"/>
      <c r="S41" s="64">
        <f t="shared" si="0"/>
        <v>28</v>
      </c>
      <c r="T41" s="127"/>
      <c r="U41" s="69"/>
      <c r="V41" s="69"/>
      <c r="W41" s="69"/>
    </row>
    <row r="42" spans="1:23">
      <c r="A42" s="64">
        <f t="shared" si="1"/>
        <v>29</v>
      </c>
      <c r="B42" s="64"/>
      <c r="C42" s="64">
        <v>400</v>
      </c>
      <c r="D42" s="64">
        <v>50000</v>
      </c>
      <c r="E42" s="225">
        <v>0</v>
      </c>
      <c r="F42" s="171">
        <f>'HP SODIUM VAPOR'!$I$41*$V$11/1000*$E42/12</f>
        <v>0</v>
      </c>
      <c r="G42" s="59">
        <f>'HP SODIUM VAPOR'!I32</f>
        <v>10.345974394881555</v>
      </c>
      <c r="H42" s="59">
        <f>'HP SODIUM VAPOR'!I103/12</f>
        <v>4.3086536892079312</v>
      </c>
      <c r="I42" s="59">
        <f>'HP SODIUM VAPOR'!I$55/12</f>
        <v>1.4145992530710858</v>
      </c>
      <c r="J42" s="59">
        <f t="shared" si="9"/>
        <v>4.622721452602538</v>
      </c>
      <c r="K42" s="59">
        <f t="shared" si="2"/>
        <v>1.5544314103458432</v>
      </c>
      <c r="L42" s="59">
        <f>(J42-K42)</f>
        <v>3.0682900422566948</v>
      </c>
      <c r="M42" s="61">
        <f>G42*E42</f>
        <v>0</v>
      </c>
      <c r="N42" s="68">
        <f t="shared" si="10"/>
        <v>0</v>
      </c>
      <c r="O42" s="68">
        <f t="shared" si="10"/>
        <v>0</v>
      </c>
      <c r="P42" s="68">
        <f t="shared" si="11"/>
        <v>0</v>
      </c>
      <c r="Q42" s="68">
        <f t="shared" si="11"/>
        <v>0</v>
      </c>
      <c r="R42" s="68"/>
      <c r="S42" s="64">
        <f t="shared" si="0"/>
        <v>29</v>
      </c>
      <c r="T42" s="127"/>
      <c r="U42" s="69"/>
      <c r="V42" s="69"/>
      <c r="W42" s="69"/>
    </row>
    <row r="43" spans="1:23">
      <c r="A43" s="64">
        <f t="shared" si="1"/>
        <v>30</v>
      </c>
      <c r="B43" s="64"/>
      <c r="C43" s="65" t="s">
        <v>177</v>
      </c>
      <c r="E43" s="225"/>
      <c r="F43" s="64"/>
      <c r="K43" s="59"/>
      <c r="L43" s="59"/>
      <c r="M43" s="61"/>
      <c r="N43" s="68"/>
      <c r="O43" s="68"/>
      <c r="S43" s="64">
        <f t="shared" si="0"/>
        <v>30</v>
      </c>
      <c r="T43" s="127"/>
      <c r="U43" s="69"/>
      <c r="V43" s="69"/>
      <c r="W43" s="69"/>
    </row>
    <row r="44" spans="1:23">
      <c r="A44" s="64">
        <f t="shared" si="1"/>
        <v>31</v>
      </c>
      <c r="B44" s="64"/>
      <c r="C44" s="64">
        <v>70</v>
      </c>
      <c r="D44" s="64">
        <v>5800</v>
      </c>
      <c r="E44" s="225">
        <v>672</v>
      </c>
      <c r="F44" s="171">
        <f>'HP SODIUM VAPOR'!$D$45*$V$11/1000*$E44/12</f>
        <v>7230.44</v>
      </c>
      <c r="G44" s="59">
        <f>'HP SODIUM VAPOR'!D23</f>
        <v>13.783536296954546</v>
      </c>
      <c r="H44" s="59">
        <f>'HP SODIUM VAPOR'!D$88/12</f>
        <v>11.545348739109444</v>
      </c>
      <c r="I44" s="59">
        <f>'HP SODIUM VAPOR'!D$55/12</f>
        <v>1.4145992530710858</v>
      </c>
      <c r="J44" s="59">
        <f t="shared" ref="J44:J50" si="12">G44-H44-I44</f>
        <v>0.82358830477401579</v>
      </c>
      <c r="K44" s="59">
        <f t="shared" si="2"/>
        <v>0.27693892942943193</v>
      </c>
      <c r="L44" s="59">
        <f>(J44-K44)</f>
        <v>0.5466493753445838</v>
      </c>
      <c r="M44" s="61">
        <f>G44*E44</f>
        <v>9262.5363915534545</v>
      </c>
      <c r="N44" s="68">
        <f t="shared" ref="N44:O50" si="13">H44*$E44</f>
        <v>7758.4743526815464</v>
      </c>
      <c r="O44" s="68">
        <f t="shared" si="13"/>
        <v>950.61069806376963</v>
      </c>
      <c r="P44" s="68">
        <f t="shared" ref="P44:Q50" si="14">K44*$E44</f>
        <v>186.10296057657825</v>
      </c>
      <c r="Q44" s="68">
        <f t="shared" si="14"/>
        <v>367.34838023156033</v>
      </c>
      <c r="R44" s="68"/>
      <c r="S44" s="64">
        <f t="shared" si="0"/>
        <v>31</v>
      </c>
      <c r="T44" s="127"/>
      <c r="U44" s="69"/>
      <c r="V44" s="69"/>
      <c r="W44" s="69"/>
    </row>
    <row r="45" spans="1:23">
      <c r="A45" s="64">
        <f t="shared" si="1"/>
        <v>32</v>
      </c>
      <c r="B45" s="64"/>
      <c r="C45" s="64">
        <v>100</v>
      </c>
      <c r="D45" s="64">
        <v>9500</v>
      </c>
      <c r="E45" s="225">
        <v>2220</v>
      </c>
      <c r="F45" s="171">
        <f>'HP SODIUM VAPOR'!$E$45*$V$11/1000*$E45/12</f>
        <v>30050.475000000002</v>
      </c>
      <c r="G45" s="59">
        <f>'HP SODIUM VAPOR'!E23</f>
        <v>14.088860999826878</v>
      </c>
      <c r="H45" s="59">
        <f>'HP SODIUM VAPOR'!E$88/12</f>
        <v>11.638134524620739</v>
      </c>
      <c r="I45" s="59">
        <f>'HP SODIUM VAPOR'!E$55/12</f>
        <v>1.4145992530710858</v>
      </c>
      <c r="J45" s="59">
        <f t="shared" si="12"/>
        <v>1.036127222135053</v>
      </c>
      <c r="K45" s="59">
        <f t="shared" si="2"/>
        <v>0.34840704024993085</v>
      </c>
      <c r="L45" s="59">
        <f>(J45-K45)</f>
        <v>0.68772018188512218</v>
      </c>
      <c r="M45" s="61">
        <f>G45*E45</f>
        <v>31277.271419615667</v>
      </c>
      <c r="N45" s="68">
        <f t="shared" si="13"/>
        <v>25836.65864465804</v>
      </c>
      <c r="O45" s="68">
        <f t="shared" si="13"/>
        <v>3140.4103418178106</v>
      </c>
      <c r="P45" s="68">
        <f t="shared" si="14"/>
        <v>773.46362935484649</v>
      </c>
      <c r="Q45" s="68">
        <f t="shared" si="14"/>
        <v>1526.7388037849712</v>
      </c>
      <c r="R45" s="68"/>
      <c r="S45" s="64">
        <f t="shared" si="0"/>
        <v>32</v>
      </c>
      <c r="T45" s="127"/>
      <c r="U45" s="69"/>
      <c r="V45" s="69"/>
      <c r="W45" s="69"/>
    </row>
    <row r="46" spans="1:23">
      <c r="A46" s="64">
        <f t="shared" si="1"/>
        <v>33</v>
      </c>
      <c r="B46" s="64"/>
      <c r="C46" s="64">
        <v>150</v>
      </c>
      <c r="D46" s="64">
        <v>16000</v>
      </c>
      <c r="E46" s="225">
        <v>108</v>
      </c>
      <c r="F46" s="171">
        <f>'HP SODIUM VAPOR'!$F$45*$V$11/1000*$E46/12</f>
        <v>2661.4349999999999</v>
      </c>
      <c r="G46" s="59">
        <f>'HP SODIUM VAPOR'!F23</f>
        <v>15.096792004530549</v>
      </c>
      <c r="H46" s="59">
        <f>'HP SODIUM VAPOR'!F$88/12</f>
        <v>11.795909859880267</v>
      </c>
      <c r="I46" s="59">
        <f>'HP SODIUM VAPOR'!F$55/12</f>
        <v>1.4145992530710858</v>
      </c>
      <c r="J46" s="59">
        <f t="shared" si="12"/>
        <v>1.8862828915791967</v>
      </c>
      <c r="K46" s="59">
        <f t="shared" si="2"/>
        <v>0.63427948353192454</v>
      </c>
      <c r="L46" s="59">
        <f>(J46-K46)</f>
        <v>1.2520034080472722</v>
      </c>
      <c r="M46" s="61">
        <f>G46*E46</f>
        <v>1630.4535364892993</v>
      </c>
      <c r="N46" s="68">
        <f t="shared" si="13"/>
        <v>1273.9582648670687</v>
      </c>
      <c r="O46" s="68">
        <f t="shared" si="13"/>
        <v>152.77671933167727</v>
      </c>
      <c r="P46" s="68">
        <f t="shared" si="14"/>
        <v>68.502184221447848</v>
      </c>
      <c r="Q46" s="68">
        <f t="shared" si="14"/>
        <v>135.21636806910539</v>
      </c>
      <c r="R46" s="68"/>
      <c r="S46" s="64">
        <f t="shared" si="0"/>
        <v>33</v>
      </c>
      <c r="T46" s="127"/>
      <c r="U46" s="69"/>
      <c r="V46" s="69"/>
      <c r="W46" s="69"/>
    </row>
    <row r="47" spans="1:23">
      <c r="A47" s="64">
        <f t="shared" si="1"/>
        <v>34</v>
      </c>
      <c r="B47" s="64"/>
      <c r="C47" s="65" t="s">
        <v>178</v>
      </c>
      <c r="E47" s="225"/>
      <c r="F47" s="172"/>
      <c r="G47" s="59"/>
      <c r="K47" s="59"/>
      <c r="L47" s="59"/>
      <c r="M47" s="61"/>
      <c r="N47" s="68"/>
      <c r="O47" s="68"/>
      <c r="S47" s="64">
        <f t="shared" si="0"/>
        <v>34</v>
      </c>
      <c r="T47" s="127"/>
      <c r="U47" s="69"/>
      <c r="V47" s="69"/>
      <c r="W47" s="69"/>
    </row>
    <row r="48" spans="1:23">
      <c r="A48" s="64">
        <f>A46+1</f>
        <v>34</v>
      </c>
      <c r="B48" s="64"/>
      <c r="C48" s="64">
        <v>200</v>
      </c>
      <c r="D48" s="64">
        <v>22000</v>
      </c>
      <c r="E48" s="225">
        <v>48</v>
      </c>
      <c r="F48" s="171">
        <f>'HP SODIUM VAPOR'!$G$41*$V$11/1000*$E48/12</f>
        <v>1616.0199999999998</v>
      </c>
      <c r="G48" s="59">
        <f>'HP SODIUM VAPOR'!G25</f>
        <v>17.070548756615803</v>
      </c>
      <c r="H48" s="59">
        <f>'HP SODIUM VAPOR'!G$88/12</f>
        <v>13.078915130542152</v>
      </c>
      <c r="I48" s="59">
        <f>'HP SODIUM VAPOR'!G$55/12</f>
        <v>1.4145992530710858</v>
      </c>
      <c r="J48" s="59">
        <f t="shared" si="12"/>
        <v>2.577034373002566</v>
      </c>
      <c r="K48" s="59">
        <f t="shared" si="2"/>
        <v>0.86655084369854529</v>
      </c>
      <c r="L48" s="59">
        <f>(J48-K48)</f>
        <v>1.7104835293040206</v>
      </c>
      <c r="M48" s="61">
        <f>G48*E48</f>
        <v>819.38634031755851</v>
      </c>
      <c r="N48" s="68">
        <f t="shared" si="13"/>
        <v>627.78792626602331</v>
      </c>
      <c r="O48" s="68">
        <f t="shared" si="13"/>
        <v>67.900764147412119</v>
      </c>
      <c r="P48" s="68">
        <f t="shared" si="14"/>
        <v>41.594440497530172</v>
      </c>
      <c r="Q48" s="68">
        <f t="shared" si="14"/>
        <v>82.103209406592981</v>
      </c>
      <c r="R48" s="68"/>
      <c r="S48" s="64">
        <f t="shared" si="0"/>
        <v>34</v>
      </c>
      <c r="T48" s="127"/>
      <c r="U48" s="69"/>
      <c r="V48" s="69"/>
      <c r="W48" s="69"/>
    </row>
    <row r="49" spans="1:23">
      <c r="A49" s="64">
        <f t="shared" si="1"/>
        <v>35</v>
      </c>
      <c r="B49" s="64"/>
      <c r="C49" s="64">
        <v>250</v>
      </c>
      <c r="D49" s="64">
        <v>30000</v>
      </c>
      <c r="E49" s="225">
        <v>1248</v>
      </c>
      <c r="F49" s="171">
        <f>'HP SODIUM VAPOR'!$H$41*$V$11/1000*$E49/12</f>
        <v>42449.68</v>
      </c>
      <c r="G49" s="59">
        <f>'HP SODIUM VAPOR'!H25</f>
        <v>17.18738264868103</v>
      </c>
      <c r="H49" s="59">
        <f>'HP SODIUM VAPOR'!H$88/12</f>
        <v>13.169181657937251</v>
      </c>
      <c r="I49" s="59">
        <f>'HP SODIUM VAPOR'!H$55/12</f>
        <v>1.4145992530710858</v>
      </c>
      <c r="J49" s="59">
        <f t="shared" si="12"/>
        <v>2.603601737672693</v>
      </c>
      <c r="K49" s="59">
        <f t="shared" si="2"/>
        <v>0.87548435755110676</v>
      </c>
      <c r="L49" s="59">
        <f>(J49-K49)</f>
        <v>1.7281173801215863</v>
      </c>
      <c r="M49" s="61">
        <f>G49*E49</f>
        <v>21449.853545553924</v>
      </c>
      <c r="N49" s="68">
        <f t="shared" si="13"/>
        <v>16435.138709105689</v>
      </c>
      <c r="O49" s="68">
        <f t="shared" si="13"/>
        <v>1765.419867832715</v>
      </c>
      <c r="P49" s="68">
        <f t="shared" si="14"/>
        <v>1092.6044782237811</v>
      </c>
      <c r="Q49" s="68">
        <f t="shared" si="14"/>
        <v>2156.6904903917398</v>
      </c>
      <c r="R49" s="68"/>
      <c r="S49" s="64">
        <f t="shared" si="0"/>
        <v>35</v>
      </c>
      <c r="T49" s="127"/>
      <c r="U49" s="69"/>
      <c r="V49" s="69"/>
      <c r="W49" s="69"/>
    </row>
    <row r="50" spans="1:23">
      <c r="A50" s="64">
        <f t="shared" si="1"/>
        <v>36</v>
      </c>
      <c r="B50" s="64"/>
      <c r="C50" s="64">
        <v>400</v>
      </c>
      <c r="D50" s="64">
        <v>50000</v>
      </c>
      <c r="E50" s="225">
        <v>24</v>
      </c>
      <c r="F50" s="171">
        <f>'HP SODIUM VAPOR'!$I$41*$V$11/1000*$E50/12</f>
        <v>1449.42</v>
      </c>
      <c r="G50" s="59">
        <f>'HP SODIUM VAPOR'!I25</f>
        <v>21.301823782802185</v>
      </c>
      <c r="H50" s="59">
        <f>'HP SODIUM VAPOR'!I$88/12</f>
        <v>15.264503077128561</v>
      </c>
      <c r="I50" s="59">
        <f>'HP SODIUM VAPOR'!I$55/12</f>
        <v>1.4145992530710858</v>
      </c>
      <c r="J50" s="59">
        <f t="shared" si="12"/>
        <v>4.622721452602538</v>
      </c>
      <c r="K50" s="59">
        <f t="shared" si="2"/>
        <v>1.5544314103458432</v>
      </c>
      <c r="L50" s="59">
        <f>(J50-K50)</f>
        <v>3.0682900422566948</v>
      </c>
      <c r="M50" s="61">
        <f>G50*E50</f>
        <v>511.2437707872524</v>
      </c>
      <c r="N50" s="68">
        <f t="shared" si="13"/>
        <v>366.34807385108547</v>
      </c>
      <c r="O50" s="68">
        <f t="shared" si="13"/>
        <v>33.950382073706059</v>
      </c>
      <c r="P50" s="68">
        <f t="shared" si="14"/>
        <v>37.306353848300233</v>
      </c>
      <c r="Q50" s="68">
        <f t="shared" si="14"/>
        <v>73.638961014160671</v>
      </c>
      <c r="R50" s="68"/>
      <c r="S50" s="64">
        <f t="shared" si="0"/>
        <v>36</v>
      </c>
      <c r="T50" s="127"/>
      <c r="U50" s="69"/>
      <c r="V50" s="69"/>
      <c r="W50" s="69"/>
    </row>
    <row r="51" spans="1:23">
      <c r="A51" s="64">
        <f t="shared" si="1"/>
        <v>37</v>
      </c>
      <c r="B51" s="64"/>
      <c r="C51" s="65" t="s">
        <v>179</v>
      </c>
      <c r="E51" s="225"/>
      <c r="F51" s="64"/>
      <c r="K51" s="59"/>
      <c r="L51" s="59"/>
      <c r="M51" s="61"/>
      <c r="N51" s="68"/>
      <c r="O51" s="68"/>
      <c r="S51" s="64">
        <f t="shared" si="0"/>
        <v>37</v>
      </c>
      <c r="T51" s="127"/>
      <c r="U51" s="69"/>
      <c r="V51" s="69"/>
      <c r="W51" s="69"/>
    </row>
    <row r="52" spans="1:23">
      <c r="A52" s="64">
        <f t="shared" si="1"/>
        <v>38</v>
      </c>
      <c r="B52" s="64"/>
      <c r="C52" s="64">
        <v>70</v>
      </c>
      <c r="D52" s="64">
        <v>5800</v>
      </c>
      <c r="E52" s="225">
        <v>0</v>
      </c>
      <c r="F52" s="171">
        <f>'HP SODIUM VAPOR'!$D$45*$V$11/1000*$E52/12</f>
        <v>0</v>
      </c>
      <c r="G52" s="59">
        <f>'HP SODIUM VAPOR'!D34</f>
        <v>6.5511634334792523</v>
      </c>
      <c r="H52" s="59">
        <f>'HP SODIUM VAPOR'!D104/12</f>
        <v>4.3129758756341507</v>
      </c>
      <c r="I52" s="59">
        <f>'HP SODIUM VAPOR'!D$55/12</f>
        <v>1.4145992530710858</v>
      </c>
      <c r="J52" s="59">
        <f t="shared" ref="J52:J58" si="15">G52-H52-I52</f>
        <v>0.82358830477401579</v>
      </c>
      <c r="K52" s="59">
        <f t="shared" si="2"/>
        <v>0.27693892942943193</v>
      </c>
      <c r="L52" s="59">
        <f>(J52-K52)</f>
        <v>0.5466493753445838</v>
      </c>
      <c r="M52" s="61">
        <f>G52*E52</f>
        <v>0</v>
      </c>
      <c r="N52" s="68">
        <f t="shared" ref="N52:O58" si="16">H52*$E52</f>
        <v>0</v>
      </c>
      <c r="O52" s="68">
        <f t="shared" si="16"/>
        <v>0</v>
      </c>
      <c r="P52" s="68">
        <f t="shared" ref="P52:Q58" si="17">K52*$E52</f>
        <v>0</v>
      </c>
      <c r="Q52" s="68">
        <f t="shared" si="17"/>
        <v>0</v>
      </c>
      <c r="R52" s="68"/>
      <c r="S52" s="64">
        <f t="shared" si="0"/>
        <v>38</v>
      </c>
      <c r="T52" s="127"/>
      <c r="U52" s="69"/>
      <c r="V52" s="69"/>
      <c r="W52" s="69"/>
    </row>
    <row r="53" spans="1:23">
      <c r="A53" s="64">
        <f t="shared" si="1"/>
        <v>39</v>
      </c>
      <c r="B53" s="64"/>
      <c r="C53" s="64">
        <v>100</v>
      </c>
      <c r="D53" s="64">
        <v>9500</v>
      </c>
      <c r="E53" s="225">
        <v>0</v>
      </c>
      <c r="F53" s="171">
        <f>'HP SODIUM VAPOR'!$E$45*$V$11/1000*$E53/12</f>
        <v>0</v>
      </c>
      <c r="G53" s="59">
        <f>'HP SODIUM VAPOR'!E34</f>
        <v>7.1006896492466156</v>
      </c>
      <c r="H53" s="59">
        <f>'HP SODIUM VAPOR'!E104/12</f>
        <v>4.6499631740404785</v>
      </c>
      <c r="I53" s="59">
        <f>'HP SODIUM VAPOR'!E$55/12</f>
        <v>1.4145992530710858</v>
      </c>
      <c r="J53" s="59">
        <f t="shared" si="15"/>
        <v>1.0361272221350513</v>
      </c>
      <c r="K53" s="59">
        <f t="shared" si="2"/>
        <v>0.34840704024993024</v>
      </c>
      <c r="L53" s="59">
        <f>(J53-K53)</f>
        <v>0.68772018188512107</v>
      </c>
      <c r="M53" s="61">
        <f>G53*E53</f>
        <v>0</v>
      </c>
      <c r="N53" s="68">
        <f t="shared" si="16"/>
        <v>0</v>
      </c>
      <c r="O53" s="68">
        <f t="shared" si="16"/>
        <v>0</v>
      </c>
      <c r="P53" s="68">
        <f t="shared" si="17"/>
        <v>0</v>
      </c>
      <c r="Q53" s="68">
        <f t="shared" si="17"/>
        <v>0</v>
      </c>
      <c r="R53" s="68"/>
      <c r="S53" s="64">
        <f t="shared" si="0"/>
        <v>39</v>
      </c>
      <c r="T53" s="127"/>
      <c r="U53" s="69"/>
      <c r="V53" s="69"/>
      <c r="W53" s="69"/>
    </row>
    <row r="54" spans="1:23">
      <c r="A54" s="64">
        <f t="shared" si="1"/>
        <v>40</v>
      </c>
      <c r="B54" s="64"/>
      <c r="C54" s="64">
        <v>150</v>
      </c>
      <c r="D54" s="64">
        <v>16000</v>
      </c>
      <c r="E54" s="225">
        <v>36</v>
      </c>
      <c r="F54" s="171">
        <f>'HP SODIUM VAPOR'!$F$45*$V$11/1000*$E54/12</f>
        <v>887.14499999999998</v>
      </c>
      <c r="G54" s="59">
        <f>'HP SODIUM VAPOR'!F34</f>
        <v>7.7490654099655467</v>
      </c>
      <c r="H54" s="59">
        <f>'HP SODIUM VAPOR'!F104/12</f>
        <v>4.4481832653152642</v>
      </c>
      <c r="I54" s="59">
        <f>'HP SODIUM VAPOR'!F$55/12</f>
        <v>1.4145992530710858</v>
      </c>
      <c r="J54" s="59">
        <f t="shared" si="15"/>
        <v>1.8862828915791967</v>
      </c>
      <c r="K54" s="59">
        <f t="shared" si="2"/>
        <v>0.63427948353192454</v>
      </c>
      <c r="L54" s="59">
        <f>(J54-K54)</f>
        <v>1.2520034080472722</v>
      </c>
      <c r="M54" s="61">
        <f>G54*E54</f>
        <v>278.96635475875968</v>
      </c>
      <c r="N54" s="68">
        <f t="shared" si="16"/>
        <v>160.13459755134951</v>
      </c>
      <c r="O54" s="68">
        <f t="shared" si="16"/>
        <v>50.925573110559085</v>
      </c>
      <c r="P54" s="68">
        <f t="shared" si="17"/>
        <v>22.834061407149285</v>
      </c>
      <c r="Q54" s="68">
        <f t="shared" si="17"/>
        <v>45.0721226897018</v>
      </c>
      <c r="R54" s="68"/>
      <c r="S54" s="64">
        <f t="shared" si="0"/>
        <v>40</v>
      </c>
      <c r="T54" s="127"/>
      <c r="U54" s="69"/>
      <c r="V54" s="69"/>
      <c r="W54" s="69"/>
    </row>
    <row r="55" spans="1:23">
      <c r="A55" s="64">
        <f t="shared" si="1"/>
        <v>41</v>
      </c>
      <c r="B55" s="64"/>
      <c r="C55" s="65" t="s">
        <v>180</v>
      </c>
      <c r="E55" s="225"/>
      <c r="F55" s="172"/>
      <c r="K55" s="59"/>
      <c r="L55" s="59"/>
      <c r="M55" s="61"/>
      <c r="N55" s="68"/>
      <c r="O55" s="68"/>
      <c r="S55" s="64">
        <f t="shared" si="0"/>
        <v>41</v>
      </c>
      <c r="T55" s="127"/>
      <c r="U55" s="69"/>
      <c r="V55" s="69"/>
      <c r="W55" s="69"/>
    </row>
    <row r="56" spans="1:23">
      <c r="A56" s="64">
        <f>A54+1</f>
        <v>41</v>
      </c>
      <c r="B56" s="64"/>
      <c r="C56" s="64">
        <v>200</v>
      </c>
      <c r="D56" s="64">
        <v>22000</v>
      </c>
      <c r="E56" s="225">
        <v>0</v>
      </c>
      <c r="F56" s="171">
        <f>'HP SODIUM VAPOR'!$G$41*$V$11/1000*$E56/12</f>
        <v>0</v>
      </c>
      <c r="G56" s="59">
        <f>'HP SODIUM VAPOR'!G36</f>
        <v>8.3813457831919393</v>
      </c>
      <c r="H56" s="59">
        <f>'HP SODIUM VAPOR'!G104/12</f>
        <v>4.3897121571182884</v>
      </c>
      <c r="I56" s="59">
        <f>'HP SODIUM VAPOR'!G$55/12</f>
        <v>1.4145992530710858</v>
      </c>
      <c r="J56" s="59">
        <f t="shared" si="15"/>
        <v>2.5770343730025651</v>
      </c>
      <c r="K56" s="59">
        <f t="shared" si="2"/>
        <v>0.86655084369854496</v>
      </c>
      <c r="L56" s="59">
        <f>(J56-K56)</f>
        <v>1.7104835293040201</v>
      </c>
      <c r="M56" s="61">
        <f>G56*E56</f>
        <v>0</v>
      </c>
      <c r="N56" s="68">
        <f t="shared" si="16"/>
        <v>0</v>
      </c>
      <c r="O56" s="68">
        <f t="shared" si="16"/>
        <v>0</v>
      </c>
      <c r="P56" s="68">
        <f t="shared" si="17"/>
        <v>0</v>
      </c>
      <c r="Q56" s="68">
        <f t="shared" si="17"/>
        <v>0</v>
      </c>
      <c r="R56" s="68"/>
      <c r="S56" s="64">
        <f t="shared" si="0"/>
        <v>41</v>
      </c>
      <c r="T56" s="127"/>
      <c r="U56" s="69"/>
      <c r="V56" s="69"/>
      <c r="W56" s="69"/>
    </row>
    <row r="57" spans="1:23">
      <c r="A57" s="64">
        <f t="shared" si="1"/>
        <v>42</v>
      </c>
      <c r="B57" s="64"/>
      <c r="C57" s="64">
        <v>250</v>
      </c>
      <c r="D57" s="64">
        <v>30000</v>
      </c>
      <c r="E57" s="225">
        <v>0</v>
      </c>
      <c r="F57" s="171">
        <f>'HP SODIUM VAPOR'!$H$41*$V$11/1000*$E57/12</f>
        <v>0</v>
      </c>
      <c r="G57" s="59">
        <f>'HP SODIUM VAPOR'!H36</f>
        <v>9.570076678564492</v>
      </c>
      <c r="H57" s="59">
        <f>'HP SODIUM VAPOR'!H104/12</f>
        <v>5.5518756878207114</v>
      </c>
      <c r="I57" s="59">
        <f>'HP SODIUM VAPOR'!H$55/12</f>
        <v>1.4145992530710858</v>
      </c>
      <c r="J57" s="59">
        <f t="shared" si="15"/>
        <v>2.6036017376726948</v>
      </c>
      <c r="K57" s="59">
        <f t="shared" si="2"/>
        <v>0.87548435755110732</v>
      </c>
      <c r="L57" s="59">
        <f>(J57-K57)</f>
        <v>1.7281173801215874</v>
      </c>
      <c r="M57" s="61">
        <f>G57*E57</f>
        <v>0</v>
      </c>
      <c r="N57" s="68">
        <f t="shared" si="16"/>
        <v>0</v>
      </c>
      <c r="O57" s="68">
        <f t="shared" si="16"/>
        <v>0</v>
      </c>
      <c r="P57" s="68">
        <f t="shared" si="17"/>
        <v>0</v>
      </c>
      <c r="Q57" s="68">
        <f t="shared" si="17"/>
        <v>0</v>
      </c>
      <c r="R57" s="68"/>
      <c r="S57" s="64">
        <f t="shared" si="0"/>
        <v>42</v>
      </c>
      <c r="T57" s="127"/>
      <c r="U57" s="69"/>
      <c r="V57" s="69"/>
      <c r="W57" s="69"/>
    </row>
    <row r="58" spans="1:23">
      <c r="A58" s="64">
        <f t="shared" si="1"/>
        <v>43</v>
      </c>
      <c r="B58" s="64"/>
      <c r="C58" s="64">
        <v>400</v>
      </c>
      <c r="D58" s="64">
        <v>50000</v>
      </c>
      <c r="E58" s="225">
        <v>0</v>
      </c>
      <c r="F58" s="171">
        <f>'HP SODIUM VAPOR'!$I$41*$V$11/1000*$E58/12</f>
        <v>0</v>
      </c>
      <c r="G58" s="59">
        <f>'HP SODIUM VAPOR'!I36</f>
        <v>10.898871647440544</v>
      </c>
      <c r="H58" s="59">
        <f>'HP SODIUM VAPOR'!I104/12</f>
        <v>4.8615509417669189</v>
      </c>
      <c r="I58" s="59">
        <f>'HP SODIUM VAPOR'!I$55/12</f>
        <v>1.4145992530710858</v>
      </c>
      <c r="J58" s="59">
        <f t="shared" si="15"/>
        <v>4.6227214526025389</v>
      </c>
      <c r="K58" s="59">
        <f t="shared" si="2"/>
        <v>1.5544314103458434</v>
      </c>
      <c r="L58" s="59">
        <f>(J58-K58)</f>
        <v>3.0682900422566952</v>
      </c>
      <c r="M58" s="61">
        <f>G58*E58</f>
        <v>0</v>
      </c>
      <c r="N58" s="68">
        <f t="shared" si="16"/>
        <v>0</v>
      </c>
      <c r="O58" s="68">
        <f t="shared" si="16"/>
        <v>0</v>
      </c>
      <c r="P58" s="68">
        <f t="shared" si="17"/>
        <v>0</v>
      </c>
      <c r="Q58" s="68">
        <f t="shared" si="17"/>
        <v>0</v>
      </c>
      <c r="R58" s="68"/>
      <c r="S58" s="64">
        <f t="shared" si="0"/>
        <v>43</v>
      </c>
      <c r="T58" s="127"/>
      <c r="U58" s="69"/>
      <c r="V58" s="69"/>
      <c r="W58" s="69"/>
    </row>
    <row r="59" spans="1:23">
      <c r="A59" s="64">
        <f t="shared" si="1"/>
        <v>44</v>
      </c>
      <c r="B59" s="64"/>
      <c r="C59" s="65" t="s">
        <v>66</v>
      </c>
      <c r="E59" s="225"/>
      <c r="F59" s="64"/>
      <c r="K59" s="59"/>
      <c r="L59" s="59"/>
      <c r="M59" s="61"/>
      <c r="N59" s="68"/>
      <c r="O59" s="68"/>
      <c r="S59" s="64">
        <f t="shared" si="0"/>
        <v>44</v>
      </c>
      <c r="T59" s="127"/>
      <c r="U59" s="69"/>
      <c r="V59" s="69"/>
      <c r="W59" s="69"/>
    </row>
    <row r="60" spans="1:23">
      <c r="A60" s="64">
        <f t="shared" si="1"/>
        <v>45</v>
      </c>
      <c r="B60" s="64"/>
      <c r="C60" s="64">
        <v>55</v>
      </c>
      <c r="D60" s="64">
        <v>8000</v>
      </c>
      <c r="E60" s="225">
        <v>456</v>
      </c>
      <c r="F60" s="172">
        <f>'LP SODIUM VAPOR'!$D$29*$V$11/1000*$E60/12</f>
        <v>2215.7800000000002</v>
      </c>
      <c r="G60" s="59">
        <f>'LP SODIUM VAPOR'!D13</f>
        <v>9.9800131515574915</v>
      </c>
      <c r="H60" s="59">
        <f>'LP SODIUM VAPOR'!D70/12</f>
        <v>8.1934707931045931</v>
      </c>
      <c r="I60" s="59">
        <f>'LP SODIUM VAPOR'!D$39/12</f>
        <v>1.4145992530710858</v>
      </c>
      <c r="J60" s="59">
        <f>G60-H60-I60</f>
        <v>0.37194310538181252</v>
      </c>
      <c r="K60" s="59">
        <f t="shared" si="2"/>
        <v>0.12506919393587215</v>
      </c>
      <c r="L60" s="59">
        <f>(J60-K60)</f>
        <v>0.24687391144594037</v>
      </c>
      <c r="M60" s="61">
        <f>G60*E60</f>
        <v>4550.8859971102165</v>
      </c>
      <c r="N60" s="68">
        <f t="shared" ref="N60:O63" si="18">H60*$E60</f>
        <v>3736.2226816556945</v>
      </c>
      <c r="O60" s="68">
        <f t="shared" si="18"/>
        <v>645.05725940041509</v>
      </c>
      <c r="P60" s="68">
        <f t="shared" ref="P60:Q63" si="19">K60*$E60</f>
        <v>57.0315524347577</v>
      </c>
      <c r="Q60" s="68">
        <f t="shared" si="19"/>
        <v>112.5745036193488</v>
      </c>
      <c r="R60" s="68"/>
      <c r="S60" s="64">
        <f t="shared" si="0"/>
        <v>45</v>
      </c>
      <c r="T60" s="127"/>
      <c r="U60" s="69"/>
      <c r="V60" s="69"/>
      <c r="W60" s="69"/>
    </row>
    <row r="61" spans="1:23">
      <c r="A61" s="64">
        <f t="shared" si="1"/>
        <v>46</v>
      </c>
      <c r="B61" s="64"/>
      <c r="C61" s="64">
        <v>90</v>
      </c>
      <c r="D61" s="64">
        <v>13500</v>
      </c>
      <c r="E61" s="225">
        <v>1680</v>
      </c>
      <c r="F61" s="172">
        <f>'LP SODIUM VAPOR'!$E$29*$V$11/1000*$E61/12</f>
        <v>22740.899999999998</v>
      </c>
      <c r="G61" s="59">
        <f>'LP SODIUM VAPOR'!E13</f>
        <v>10.906713152413325</v>
      </c>
      <c r="H61" s="59">
        <f>'LP SODIUM VAPOR'!E70/12</f>
        <v>8.4559866772071874</v>
      </c>
      <c r="I61" s="59">
        <f>'LP SODIUM VAPOR'!E$39/12</f>
        <v>1.4145992530710858</v>
      </c>
      <c r="J61" s="59">
        <f>G61-H61-I61</f>
        <v>1.0361272221350513</v>
      </c>
      <c r="K61" s="59">
        <f t="shared" si="2"/>
        <v>0.34840704024993024</v>
      </c>
      <c r="L61" s="59">
        <f>(J61-K61)</f>
        <v>0.68772018188512107</v>
      </c>
      <c r="M61" s="61">
        <f>G61*E61</f>
        <v>18323.278096054386</v>
      </c>
      <c r="N61" s="68">
        <f t="shared" si="18"/>
        <v>14206.057617708075</v>
      </c>
      <c r="O61" s="68">
        <f t="shared" si="18"/>
        <v>2376.5267451594241</v>
      </c>
      <c r="P61" s="68">
        <f t="shared" si="19"/>
        <v>585.32382761988276</v>
      </c>
      <c r="Q61" s="68">
        <f t="shared" si="19"/>
        <v>1155.3699055670033</v>
      </c>
      <c r="R61" s="68"/>
      <c r="S61" s="64">
        <f t="shared" si="0"/>
        <v>46</v>
      </c>
      <c r="T61" s="127"/>
      <c r="U61" s="69"/>
      <c r="V61" s="69"/>
      <c r="W61" s="69"/>
    </row>
    <row r="62" spans="1:23">
      <c r="A62" s="64">
        <f t="shared" si="1"/>
        <v>47</v>
      </c>
      <c r="B62" s="64"/>
      <c r="C62" s="64">
        <v>135</v>
      </c>
      <c r="D62" s="64">
        <v>22500</v>
      </c>
      <c r="E62" s="225">
        <v>2976</v>
      </c>
      <c r="F62" s="172">
        <f>'LP SODIUM VAPOR'!$F$29*$V$11/1000*$E62/12</f>
        <v>61975.200000000004</v>
      </c>
      <c r="G62" s="59">
        <f>'LP SODIUM VAPOR'!F13</f>
        <v>12.235240745227985</v>
      </c>
      <c r="H62" s="59">
        <f>'LP SODIUM VAPOR'!F70/12</f>
        <v>9.2265996119491298</v>
      </c>
      <c r="I62" s="59">
        <f>'LP SODIUM VAPOR'!F$39/12</f>
        <v>1.4145992530710858</v>
      </c>
      <c r="J62" s="59">
        <f>G62-H62-I62</f>
        <v>1.5940418802077696</v>
      </c>
      <c r="K62" s="59">
        <f t="shared" si="2"/>
        <v>0.53601083115373827</v>
      </c>
      <c r="L62" s="59">
        <f>(J62-K62)</f>
        <v>1.0580310490540312</v>
      </c>
      <c r="M62" s="61">
        <f>G62*E62</f>
        <v>36412.076457798481</v>
      </c>
      <c r="N62" s="68">
        <f t="shared" si="18"/>
        <v>27458.360445160612</v>
      </c>
      <c r="O62" s="68">
        <f t="shared" si="18"/>
        <v>4209.8473771395511</v>
      </c>
      <c r="P62" s="68">
        <f t="shared" si="19"/>
        <v>1595.1682335135251</v>
      </c>
      <c r="Q62" s="68">
        <f t="shared" si="19"/>
        <v>3148.7004019847968</v>
      </c>
      <c r="R62" s="68"/>
      <c r="S62" s="64">
        <f t="shared" si="0"/>
        <v>47</v>
      </c>
      <c r="T62" s="127"/>
      <c r="U62" s="69"/>
      <c r="V62" s="69"/>
      <c r="W62" s="69"/>
    </row>
    <row r="63" spans="1:23">
      <c r="A63" s="64">
        <f t="shared" si="1"/>
        <v>48</v>
      </c>
      <c r="B63" s="64"/>
      <c r="C63" s="64">
        <v>180</v>
      </c>
      <c r="D63" s="64">
        <v>33000</v>
      </c>
      <c r="E63" s="225">
        <v>1896</v>
      </c>
      <c r="F63" s="172">
        <f>'LP SODIUM VAPOR'!$G$29*$V$11/1000*$E63/12</f>
        <v>64490.860000000008</v>
      </c>
      <c r="G63" s="59">
        <f>'LP SODIUM VAPOR'!G13</f>
        <v>13.071260068399157</v>
      </c>
      <c r="H63" s="59">
        <f>'LP SODIUM VAPOR'!G70/12</f>
        <v>9.0530590776553783</v>
      </c>
      <c r="I63" s="59">
        <f>'LP SODIUM VAPOR'!G$39/12</f>
        <v>1.4145992530710858</v>
      </c>
      <c r="J63" s="59">
        <f>G63-H63-I63</f>
        <v>2.603601737672693</v>
      </c>
      <c r="K63" s="59">
        <f t="shared" si="2"/>
        <v>0.87548435755110676</v>
      </c>
      <c r="L63" s="59">
        <f>(J63-K63)</f>
        <v>1.7281173801215863</v>
      </c>
      <c r="M63" s="61">
        <f>G63*E63</f>
        <v>24783.109089684804</v>
      </c>
      <c r="N63" s="68">
        <f t="shared" si="18"/>
        <v>17164.600011234597</v>
      </c>
      <c r="O63" s="68">
        <f t="shared" si="18"/>
        <v>2682.0801838227785</v>
      </c>
      <c r="P63" s="68">
        <f t="shared" si="19"/>
        <v>1659.9183419168985</v>
      </c>
      <c r="Q63" s="68">
        <f t="shared" si="19"/>
        <v>3276.5105527105275</v>
      </c>
      <c r="R63" s="68"/>
      <c r="S63" s="64">
        <f t="shared" si="0"/>
        <v>48</v>
      </c>
      <c r="T63" s="127"/>
      <c r="U63" s="69"/>
      <c r="V63" s="69"/>
      <c r="W63" s="69"/>
    </row>
    <row r="64" spans="1:23">
      <c r="A64" s="64">
        <f t="shared" si="1"/>
        <v>49</v>
      </c>
      <c r="B64" s="64"/>
      <c r="C64" s="65" t="s">
        <v>67</v>
      </c>
      <c r="E64" s="225"/>
      <c r="F64" s="64"/>
      <c r="K64" s="59"/>
      <c r="L64" s="59"/>
      <c r="M64" s="61"/>
      <c r="N64" s="68"/>
      <c r="O64" s="68"/>
      <c r="S64" s="64">
        <f t="shared" si="0"/>
        <v>49</v>
      </c>
      <c r="T64" s="127"/>
      <c r="U64" s="69"/>
      <c r="V64" s="69"/>
      <c r="W64" s="69"/>
    </row>
    <row r="65" spans="1:23">
      <c r="A65" s="64">
        <f t="shared" si="1"/>
        <v>50</v>
      </c>
      <c r="B65" s="64"/>
      <c r="C65" s="64">
        <v>55</v>
      </c>
      <c r="D65" s="64">
        <v>8000</v>
      </c>
      <c r="E65" s="225">
        <v>1164</v>
      </c>
      <c r="F65" s="172">
        <f>'LP SODIUM VAPOR'!$D$29*$V$11/1000*$E65/12</f>
        <v>5656.07</v>
      </c>
      <c r="G65" s="59">
        <f>'LP SODIUM VAPOR'!D15</f>
        <v>10.296524304069475</v>
      </c>
      <c r="H65" s="59">
        <f>'LP SODIUM VAPOR'!D71/12</f>
        <v>8.5099819456165751</v>
      </c>
      <c r="I65" s="59">
        <f>'LP SODIUM VAPOR'!D$39/12</f>
        <v>1.4145992530710858</v>
      </c>
      <c r="J65" s="59">
        <f>G65-H65-I65</f>
        <v>0.3719431053818143</v>
      </c>
      <c r="K65" s="59">
        <f t="shared" si="2"/>
        <v>0.12506919393587274</v>
      </c>
      <c r="L65" s="59">
        <f>(J65-K65)</f>
        <v>0.24687391144594156</v>
      </c>
      <c r="M65" s="61">
        <f>G65*E65</f>
        <v>11985.154289936869</v>
      </c>
      <c r="N65" s="68">
        <f t="shared" ref="N65:O68" si="20">H65*$E65</f>
        <v>9905.618984697694</v>
      </c>
      <c r="O65" s="68">
        <f t="shared" si="20"/>
        <v>1646.5935305747439</v>
      </c>
      <c r="P65" s="68">
        <f t="shared" ref="P65:Q68" si="21">K65*$E65</f>
        <v>145.58054174135586</v>
      </c>
      <c r="Q65" s="68">
        <f t="shared" si="21"/>
        <v>287.36123292307599</v>
      </c>
      <c r="R65" s="68"/>
      <c r="S65" s="64">
        <f t="shared" si="0"/>
        <v>50</v>
      </c>
      <c r="T65" s="127"/>
      <c r="U65" s="69"/>
      <c r="V65" s="69"/>
      <c r="W65" s="69"/>
    </row>
    <row r="66" spans="1:23">
      <c r="A66" s="64">
        <f t="shared" si="1"/>
        <v>51</v>
      </c>
      <c r="B66" s="64"/>
      <c r="C66" s="64">
        <v>90</v>
      </c>
      <c r="D66" s="64">
        <v>13500</v>
      </c>
      <c r="E66" s="225">
        <v>1704</v>
      </c>
      <c r="F66" s="172">
        <f>'LP SODIUM VAPOR'!$E$29*$V$11/1000*$E66/12</f>
        <v>23065.77</v>
      </c>
      <c r="G66" s="59">
        <f>'LP SODIUM VAPOR'!E15</f>
        <v>11.220594339342952</v>
      </c>
      <c r="H66" s="59">
        <f>'LP SODIUM VAPOR'!E71/12</f>
        <v>8.7698678641368151</v>
      </c>
      <c r="I66" s="59">
        <f>'LP SODIUM VAPOR'!E$39/12</f>
        <v>1.4145992530710858</v>
      </c>
      <c r="J66" s="59">
        <f>G66-H66-I66</f>
        <v>1.0361272221350513</v>
      </c>
      <c r="K66" s="59">
        <f t="shared" si="2"/>
        <v>0.34840704024993024</v>
      </c>
      <c r="L66" s="59">
        <f>(J66-K66)</f>
        <v>0.68772018188512107</v>
      </c>
      <c r="M66" s="61">
        <f>G66*E66</f>
        <v>19119.892754240391</v>
      </c>
      <c r="N66" s="68">
        <f t="shared" si="20"/>
        <v>14943.854840489133</v>
      </c>
      <c r="O66" s="68">
        <f t="shared" si="20"/>
        <v>2410.4771272331304</v>
      </c>
      <c r="P66" s="68">
        <f t="shared" si="21"/>
        <v>593.68559658588117</v>
      </c>
      <c r="Q66" s="68">
        <f t="shared" si="21"/>
        <v>1171.8751899322463</v>
      </c>
      <c r="R66" s="68"/>
      <c r="S66" s="64">
        <f t="shared" si="0"/>
        <v>51</v>
      </c>
      <c r="T66" s="127"/>
      <c r="U66" s="69"/>
      <c r="V66" s="69"/>
      <c r="W66" s="69"/>
    </row>
    <row r="67" spans="1:23">
      <c r="A67" s="64">
        <f t="shared" si="1"/>
        <v>52</v>
      </c>
      <c r="B67" s="64"/>
      <c r="C67" s="64">
        <v>135</v>
      </c>
      <c r="D67" s="64">
        <v>22500</v>
      </c>
      <c r="E67" s="225">
        <v>12</v>
      </c>
      <c r="F67" s="172">
        <f>'LP SODIUM VAPOR'!$F$29*$V$11/1000*$E67/12</f>
        <v>249.9</v>
      </c>
      <c r="G67" s="59">
        <f>'LP SODIUM VAPOR'!F15</f>
        <v>12.576638724015368</v>
      </c>
      <c r="H67" s="59">
        <f>'LP SODIUM VAPOR'!F71/12</f>
        <v>9.5679975907365122</v>
      </c>
      <c r="I67" s="59">
        <f>'LP SODIUM VAPOR'!F$39/12</f>
        <v>1.4145992530710858</v>
      </c>
      <c r="J67" s="59">
        <f>G67-H67-I67</f>
        <v>1.5940418802077696</v>
      </c>
      <c r="K67" s="59">
        <f t="shared" si="2"/>
        <v>0.53601083115373827</v>
      </c>
      <c r="L67" s="59">
        <f>(J67-K67)</f>
        <v>1.0580310490540312</v>
      </c>
      <c r="M67" s="61">
        <f>G67*E67</f>
        <v>150.91966468818441</v>
      </c>
      <c r="N67" s="68">
        <f t="shared" si="20"/>
        <v>114.81597108883815</v>
      </c>
      <c r="O67" s="68">
        <f t="shared" si="20"/>
        <v>16.97519103685303</v>
      </c>
      <c r="P67" s="68">
        <f t="shared" si="21"/>
        <v>6.4321299738448587</v>
      </c>
      <c r="Q67" s="68">
        <f t="shared" si="21"/>
        <v>12.696372588648375</v>
      </c>
      <c r="R67" s="68"/>
      <c r="S67" s="64">
        <f t="shared" si="0"/>
        <v>52</v>
      </c>
      <c r="T67" s="127"/>
      <c r="U67" s="69"/>
      <c r="V67" s="69"/>
      <c r="W67" s="69"/>
    </row>
    <row r="68" spans="1:23">
      <c r="A68" s="64">
        <f t="shared" si="1"/>
        <v>53</v>
      </c>
      <c r="B68" s="64"/>
      <c r="C68" s="64">
        <v>180</v>
      </c>
      <c r="D68" s="64">
        <v>33000</v>
      </c>
      <c r="E68" s="225">
        <v>396</v>
      </c>
      <c r="F68" s="172">
        <f>'LP SODIUM VAPOR'!$G$29*$V$11/1000*$E68/12</f>
        <v>13469.61</v>
      </c>
      <c r="G68" s="59">
        <f>'LP SODIUM VAPOR'!G15</f>
        <v>13.408573932167718</v>
      </c>
      <c r="H68" s="59">
        <f>'LP SODIUM VAPOR'!G71/12</f>
        <v>9.390372941423939</v>
      </c>
      <c r="I68" s="59">
        <f>'LP SODIUM VAPOR'!G$39/12</f>
        <v>1.4145992530710858</v>
      </c>
      <c r="J68" s="59">
        <f>G68-H68-I68</f>
        <v>2.603601737672693</v>
      </c>
      <c r="K68" s="59">
        <f t="shared" si="2"/>
        <v>0.87548435755110676</v>
      </c>
      <c r="L68" s="59">
        <f>(J68-K68)</f>
        <v>1.7281173801215863</v>
      </c>
      <c r="M68" s="61">
        <f>G68*E68</f>
        <v>5309.7952771384162</v>
      </c>
      <c r="N68" s="68">
        <f t="shared" si="20"/>
        <v>3718.5876848038797</v>
      </c>
      <c r="O68" s="68">
        <f t="shared" si="20"/>
        <v>560.18130421615001</v>
      </c>
      <c r="P68" s="68">
        <f t="shared" si="21"/>
        <v>346.69180559023829</v>
      </c>
      <c r="Q68" s="68">
        <f t="shared" si="21"/>
        <v>684.33448252814821</v>
      </c>
      <c r="R68" s="68"/>
      <c r="S68" s="64">
        <f t="shared" si="0"/>
        <v>53</v>
      </c>
      <c r="T68" s="127"/>
      <c r="U68" s="69"/>
      <c r="V68" s="69"/>
      <c r="W68" s="69"/>
    </row>
    <row r="69" spans="1:23">
      <c r="A69" s="64">
        <f t="shared" si="1"/>
        <v>54</v>
      </c>
      <c r="B69" s="64"/>
      <c r="C69" s="65" t="s">
        <v>68</v>
      </c>
      <c r="E69" s="225"/>
      <c r="F69" s="64"/>
      <c r="K69" s="59"/>
      <c r="L69" s="59"/>
      <c r="M69" s="61"/>
      <c r="N69" s="68"/>
      <c r="O69" s="68"/>
      <c r="S69" s="64">
        <f t="shared" si="0"/>
        <v>54</v>
      </c>
      <c r="T69" s="127"/>
      <c r="U69" s="69"/>
      <c r="V69" s="69"/>
      <c r="W69" s="69"/>
    </row>
    <row r="70" spans="1:23">
      <c r="A70" s="64">
        <f t="shared" si="1"/>
        <v>55</v>
      </c>
      <c r="B70" s="64"/>
      <c r="C70" s="64">
        <v>55</v>
      </c>
      <c r="D70" s="64">
        <v>8000</v>
      </c>
      <c r="E70" s="225">
        <v>0</v>
      </c>
      <c r="F70" s="172">
        <f>'LP SODIUM VAPOR'!$D$29*$V$11/1000*$E70/12</f>
        <v>0</v>
      </c>
      <c r="G70" s="59">
        <f>'LP SODIUM VAPOR'!D22</f>
        <v>8.4886513915881192</v>
      </c>
      <c r="H70" s="59">
        <f>'LP SODIUM VAPOR'!D87/12</f>
        <v>6.7021090331352191</v>
      </c>
      <c r="I70" s="59">
        <f>'LP SODIUM VAPOR'!D$39/12</f>
        <v>1.4145992530710858</v>
      </c>
      <c r="J70" s="59">
        <f>G70-H70-I70</f>
        <v>0.3719431053818143</v>
      </c>
      <c r="K70" s="59">
        <f t="shared" si="2"/>
        <v>0.12506919393587274</v>
      </c>
      <c r="L70" s="59">
        <f>(J70-K70)</f>
        <v>0.24687391144594156</v>
      </c>
      <c r="M70" s="61">
        <f>G70*E70</f>
        <v>0</v>
      </c>
      <c r="N70" s="68">
        <f t="shared" ref="N70:O73" si="22">H70*$E70</f>
        <v>0</v>
      </c>
      <c r="O70" s="68">
        <f t="shared" si="22"/>
        <v>0</v>
      </c>
      <c r="P70" s="68">
        <f t="shared" ref="P70:Q73" si="23">K70*$E70</f>
        <v>0</v>
      </c>
      <c r="Q70" s="68">
        <f t="shared" si="23"/>
        <v>0</v>
      </c>
      <c r="R70" s="68"/>
      <c r="S70" s="64">
        <f t="shared" si="0"/>
        <v>55</v>
      </c>
      <c r="T70" s="127"/>
      <c r="U70" s="69"/>
      <c r="V70" s="69"/>
      <c r="W70" s="69"/>
    </row>
    <row r="71" spans="1:23">
      <c r="A71" s="64">
        <f t="shared" si="1"/>
        <v>56</v>
      </c>
      <c r="B71" s="64"/>
      <c r="C71" s="64">
        <v>90</v>
      </c>
      <c r="D71" s="64">
        <v>13500</v>
      </c>
      <c r="E71" s="225">
        <v>0</v>
      </c>
      <c r="F71" s="172">
        <f>'LP SODIUM VAPOR'!$E$29*$V$11/1000*$E71/12</f>
        <v>0</v>
      </c>
      <c r="G71" s="59">
        <f>'LP SODIUM VAPOR'!E22</f>
        <v>9.8614490075007293</v>
      </c>
      <c r="H71" s="59">
        <f>'LP SODIUM VAPOR'!E87/12</f>
        <v>7.4107225322945922</v>
      </c>
      <c r="I71" s="59">
        <f>'LP SODIUM VAPOR'!E$39/12</f>
        <v>1.4145992530710858</v>
      </c>
      <c r="J71" s="59">
        <f>G71-H71-I71</f>
        <v>1.0361272221350513</v>
      </c>
      <c r="K71" s="59">
        <f t="shared" si="2"/>
        <v>0.34840704024993024</v>
      </c>
      <c r="L71" s="59">
        <f>(J71-K71)</f>
        <v>0.68772018188512107</v>
      </c>
      <c r="M71" s="61">
        <f>G71*E71</f>
        <v>0</v>
      </c>
      <c r="N71" s="68">
        <f t="shared" si="22"/>
        <v>0</v>
      </c>
      <c r="O71" s="68">
        <f t="shared" si="22"/>
        <v>0</v>
      </c>
      <c r="P71" s="68">
        <f t="shared" si="23"/>
        <v>0</v>
      </c>
      <c r="Q71" s="68">
        <f t="shared" si="23"/>
        <v>0</v>
      </c>
      <c r="R71" s="68"/>
      <c r="S71" s="64">
        <f t="shared" si="0"/>
        <v>56</v>
      </c>
      <c r="T71" s="127"/>
      <c r="U71" s="69"/>
      <c r="V71" s="69"/>
      <c r="W71" s="69"/>
    </row>
    <row r="72" spans="1:23">
      <c r="A72" s="64">
        <f t="shared" si="1"/>
        <v>57</v>
      </c>
      <c r="B72" s="64"/>
      <c r="C72" s="64">
        <v>135</v>
      </c>
      <c r="D72" s="64">
        <v>22500</v>
      </c>
      <c r="E72" s="225">
        <v>0</v>
      </c>
      <c r="F72" s="172">
        <f>'LP SODIUM VAPOR'!$F$29*$V$11/1000*$E72/12</f>
        <v>0</v>
      </c>
      <c r="G72" s="59">
        <f>'LP SODIUM VAPOR'!F22</f>
        <v>11.32266325000724</v>
      </c>
      <c r="H72" s="59">
        <f>'LP SODIUM VAPOR'!F87/12</f>
        <v>8.314022116728383</v>
      </c>
      <c r="I72" s="59">
        <f>'LP SODIUM VAPOR'!F$39/12</f>
        <v>1.4145992530710858</v>
      </c>
      <c r="J72" s="59">
        <f>G72-H72-I72</f>
        <v>1.5940418802077714</v>
      </c>
      <c r="K72" s="59">
        <f t="shared" si="2"/>
        <v>0.53601083115373893</v>
      </c>
      <c r="L72" s="59">
        <f>(J72-K72)</f>
        <v>1.0580310490540326</v>
      </c>
      <c r="M72" s="61">
        <f>G72*E72</f>
        <v>0</v>
      </c>
      <c r="N72" s="68">
        <f t="shared" si="22"/>
        <v>0</v>
      </c>
      <c r="O72" s="68">
        <f t="shared" si="22"/>
        <v>0</v>
      </c>
      <c r="P72" s="68">
        <f t="shared" si="23"/>
        <v>0</v>
      </c>
      <c r="Q72" s="68">
        <f t="shared" si="23"/>
        <v>0</v>
      </c>
      <c r="R72" s="68"/>
      <c r="S72" s="64">
        <f t="shared" si="0"/>
        <v>57</v>
      </c>
      <c r="T72" s="127"/>
      <c r="U72" s="69"/>
      <c r="V72" s="69"/>
      <c r="W72" s="69"/>
    </row>
    <row r="73" spans="1:23">
      <c r="A73" s="64">
        <f t="shared" si="1"/>
        <v>58</v>
      </c>
      <c r="B73" s="64"/>
      <c r="C73" s="64">
        <v>180</v>
      </c>
      <c r="D73" s="64">
        <v>33000</v>
      </c>
      <c r="E73" s="225">
        <v>0</v>
      </c>
      <c r="F73" s="172">
        <f>'LP SODIUM VAPOR'!$G$29*$V$11/1000*$E73/12</f>
        <v>0</v>
      </c>
      <c r="G73" s="59">
        <f>'LP SODIUM VAPOR'!G22</f>
        <v>13.422503713479093</v>
      </c>
      <c r="H73" s="59">
        <f>'LP SODIUM VAPOR'!G87/12</f>
        <v>9.4043027227353146</v>
      </c>
      <c r="I73" s="59">
        <f>'LP SODIUM VAPOR'!G$39/12</f>
        <v>1.4145992530710858</v>
      </c>
      <c r="J73" s="59">
        <f>G73-H73-I73</f>
        <v>2.603601737672693</v>
      </c>
      <c r="K73" s="59">
        <f t="shared" si="2"/>
        <v>0.87548435755110676</v>
      </c>
      <c r="L73" s="59">
        <f>(J73-K73)</f>
        <v>1.7281173801215863</v>
      </c>
      <c r="M73" s="61">
        <f>G73*E73</f>
        <v>0</v>
      </c>
      <c r="N73" s="68">
        <f t="shared" si="22"/>
        <v>0</v>
      </c>
      <c r="O73" s="68">
        <f t="shared" si="22"/>
        <v>0</v>
      </c>
      <c r="P73" s="68">
        <f t="shared" si="23"/>
        <v>0</v>
      </c>
      <c r="Q73" s="68">
        <f t="shared" si="23"/>
        <v>0</v>
      </c>
      <c r="R73" s="68"/>
      <c r="S73" s="64">
        <f t="shared" si="0"/>
        <v>58</v>
      </c>
      <c r="T73" s="127"/>
      <c r="U73" s="69"/>
      <c r="V73" s="69"/>
      <c r="W73" s="69"/>
    </row>
    <row r="74" spans="1:23">
      <c r="A74" s="64">
        <f t="shared" si="1"/>
        <v>59</v>
      </c>
      <c r="B74" s="64"/>
      <c r="C74" s="65" t="s">
        <v>69</v>
      </c>
      <c r="E74" s="225"/>
      <c r="F74" s="64"/>
      <c r="K74" s="59"/>
      <c r="L74" s="59"/>
      <c r="M74" s="61"/>
      <c r="N74" s="68"/>
      <c r="O74" s="68"/>
      <c r="S74" s="64">
        <f t="shared" si="0"/>
        <v>59</v>
      </c>
      <c r="T74" s="127"/>
      <c r="U74" s="69"/>
      <c r="V74" s="69"/>
      <c r="W74" s="69"/>
    </row>
    <row r="75" spans="1:23">
      <c r="A75" s="64">
        <f t="shared" si="1"/>
        <v>60</v>
      </c>
      <c r="B75" s="64"/>
      <c r="C75" s="64">
        <v>55</v>
      </c>
      <c r="D75" s="64">
        <v>8000</v>
      </c>
      <c r="E75" s="225">
        <v>96</v>
      </c>
      <c r="F75" s="172">
        <f>'LP SODIUM VAPOR'!$D$29*$V$11/1000*$E75/12</f>
        <v>466.48</v>
      </c>
      <c r="G75" s="59">
        <f>'LP SODIUM VAPOR'!D17</f>
        <v>13.209460991056515</v>
      </c>
      <c r="H75" s="59">
        <f>'LP SODIUM VAPOR'!D72/12</f>
        <v>11.422918632603617</v>
      </c>
      <c r="I75" s="59">
        <f>'LP SODIUM VAPOR'!D$39/12</f>
        <v>1.4145992530710858</v>
      </c>
      <c r="J75" s="59">
        <f>G75-H75-I75</f>
        <v>0.37194310538181252</v>
      </c>
      <c r="K75" s="59">
        <f t="shared" si="2"/>
        <v>0.12506919393587215</v>
      </c>
      <c r="L75" s="59">
        <f>(J75-K75)</f>
        <v>0.24687391144594037</v>
      </c>
      <c r="M75" s="61">
        <f>G75*E75</f>
        <v>1268.1082551414254</v>
      </c>
      <c r="N75" s="68">
        <f>H75*$E75</f>
        <v>1096.6001887299471</v>
      </c>
      <c r="O75" s="68">
        <f>I75*$E75</f>
        <v>135.80152829482424</v>
      </c>
      <c r="P75" s="68">
        <f>K75*$E75</f>
        <v>12.006642617843728</v>
      </c>
      <c r="Q75" s="68">
        <f>L75*$E75</f>
        <v>23.699895498810275</v>
      </c>
      <c r="R75" s="68"/>
      <c r="S75" s="64">
        <f t="shared" si="0"/>
        <v>60</v>
      </c>
      <c r="T75" s="127"/>
      <c r="U75" s="69"/>
      <c r="V75" s="69"/>
      <c r="W75" s="69"/>
    </row>
    <row r="76" spans="1:23">
      <c r="A76" s="64">
        <f t="shared" si="1"/>
        <v>61</v>
      </c>
      <c r="B76" s="64"/>
      <c r="C76" s="64">
        <v>90</v>
      </c>
      <c r="D76" s="64">
        <v>13500</v>
      </c>
      <c r="E76" s="225">
        <v>672</v>
      </c>
      <c r="F76" s="172">
        <f>'LP SODIUM VAPOR'!$E$29*$V$11/1000*$E76/12</f>
        <v>9096.36</v>
      </c>
      <c r="G76" s="59">
        <f>'LP SODIUM VAPOR'!E17</f>
        <v>13.695249214179407</v>
      </c>
      <c r="H76" s="59">
        <f>'LP SODIUM VAPOR'!E72/12</f>
        <v>11.244522738973268</v>
      </c>
      <c r="I76" s="59">
        <f>'LP SODIUM VAPOR'!E$39/12</f>
        <v>1.4145992530710858</v>
      </c>
      <c r="J76" s="59">
        <f>G76-H76-I76</f>
        <v>1.036127222135053</v>
      </c>
      <c r="K76" s="59">
        <f t="shared" si="2"/>
        <v>0.34840704024993085</v>
      </c>
      <c r="L76" s="59">
        <f>(J76-K76)</f>
        <v>0.68772018188512218</v>
      </c>
      <c r="M76" s="61">
        <f>G76*E76</f>
        <v>9203.2074719285611</v>
      </c>
      <c r="N76" s="68">
        <f t="shared" ref="N76:O78" si="24">H76*$E76</f>
        <v>7556.3192805900362</v>
      </c>
      <c r="O76" s="68">
        <f t="shared" si="24"/>
        <v>950.61069806376963</v>
      </c>
      <c r="P76" s="68">
        <f t="shared" ref="P76:Q78" si="25">K76*$E76</f>
        <v>234.12953104795355</v>
      </c>
      <c r="Q76" s="68">
        <f t="shared" si="25"/>
        <v>462.14796222680212</v>
      </c>
      <c r="R76" s="68"/>
      <c r="S76" s="64">
        <f t="shared" si="0"/>
        <v>61</v>
      </c>
      <c r="T76" s="127"/>
      <c r="U76" s="69"/>
      <c r="V76" s="69"/>
      <c r="W76" s="69"/>
    </row>
    <row r="77" spans="1:23">
      <c r="A77" s="64">
        <f t="shared" si="1"/>
        <v>62</v>
      </c>
      <c r="B77" s="64"/>
      <c r="C77" s="64">
        <v>135</v>
      </c>
      <c r="D77" s="64">
        <v>22500</v>
      </c>
      <c r="E77" s="225">
        <v>12</v>
      </c>
      <c r="F77" s="172">
        <f>'LP SODIUM VAPOR'!$F$29*$V$11/1000*$E77/12</f>
        <v>249.9</v>
      </c>
      <c r="G77" s="59">
        <f>'LP SODIUM VAPOR'!F17</f>
        <v>15.780675737848496</v>
      </c>
      <c r="H77" s="59">
        <f>'LP SODIUM VAPOR'!F72/12</f>
        <v>12.772034604569638</v>
      </c>
      <c r="I77" s="59">
        <f>'LP SODIUM VAPOR'!F$39/12</f>
        <v>1.4145992530710858</v>
      </c>
      <c r="J77" s="59">
        <f>G77-H77-I77</f>
        <v>1.5940418802077714</v>
      </c>
      <c r="K77" s="59">
        <f t="shared" si="2"/>
        <v>0.53601083115373893</v>
      </c>
      <c r="L77" s="59">
        <f>(J77-K77)</f>
        <v>1.0580310490540326</v>
      </c>
      <c r="M77" s="61">
        <f>G77*E77</f>
        <v>189.36810885418194</v>
      </c>
      <c r="N77" s="68">
        <f t="shared" si="24"/>
        <v>153.26441525483565</v>
      </c>
      <c r="O77" s="68">
        <f t="shared" si="24"/>
        <v>16.97519103685303</v>
      </c>
      <c r="P77" s="68">
        <f t="shared" si="25"/>
        <v>6.4321299738448676</v>
      </c>
      <c r="Q77" s="68">
        <f t="shared" si="25"/>
        <v>12.696372588648391</v>
      </c>
      <c r="R77" s="68"/>
      <c r="S77" s="64">
        <f t="shared" si="0"/>
        <v>62</v>
      </c>
      <c r="T77" s="127"/>
      <c r="U77" s="69"/>
      <c r="V77" s="69"/>
      <c r="W77" s="69"/>
    </row>
    <row r="78" spans="1:23">
      <c r="A78" s="64">
        <f t="shared" si="1"/>
        <v>63</v>
      </c>
      <c r="B78" s="64"/>
      <c r="C78" s="64">
        <v>180</v>
      </c>
      <c r="D78" s="64">
        <v>33000</v>
      </c>
      <c r="E78" s="225">
        <v>0</v>
      </c>
      <c r="F78" s="172">
        <f>'LP SODIUM VAPOR'!$G$29*$V$11/1000*$E78/12</f>
        <v>0</v>
      </c>
      <c r="G78" s="59">
        <f>'LP SODIUM VAPOR'!G17</f>
        <v>15.915432309330649</v>
      </c>
      <c r="H78" s="59">
        <f>'LP SODIUM VAPOR'!G72/12</f>
        <v>11.89723131858687</v>
      </c>
      <c r="I78" s="59">
        <f>'LP SODIUM VAPOR'!G$39/12</f>
        <v>1.4145992530710858</v>
      </c>
      <c r="J78" s="59">
        <f>G78-H78-I78</f>
        <v>2.603601737672693</v>
      </c>
      <c r="K78" s="59">
        <f t="shared" si="2"/>
        <v>0.87548435755110676</v>
      </c>
      <c r="L78" s="59">
        <f>(J78-K78)</f>
        <v>1.7281173801215863</v>
      </c>
      <c r="M78" s="61">
        <f>G78*E78</f>
        <v>0</v>
      </c>
      <c r="N78" s="68">
        <f t="shared" si="24"/>
        <v>0</v>
      </c>
      <c r="O78" s="68">
        <f t="shared" si="24"/>
        <v>0</v>
      </c>
      <c r="P78" s="68">
        <f t="shared" si="25"/>
        <v>0</v>
      </c>
      <c r="Q78" s="68">
        <f t="shared" si="25"/>
        <v>0</v>
      </c>
      <c r="R78" s="68"/>
      <c r="S78" s="64">
        <f t="shared" ref="S78:S98" si="26">A78</f>
        <v>63</v>
      </c>
      <c r="T78" s="127"/>
      <c r="U78" s="69"/>
      <c r="V78" s="69"/>
      <c r="W78" s="69"/>
    </row>
    <row r="79" spans="1:23">
      <c r="A79" s="64">
        <f t="shared" si="1"/>
        <v>64</v>
      </c>
      <c r="B79" s="64"/>
      <c r="C79" s="65" t="s">
        <v>70</v>
      </c>
      <c r="E79" s="225"/>
      <c r="F79" s="64"/>
      <c r="K79" s="59"/>
      <c r="L79" s="59"/>
      <c r="M79" s="61"/>
      <c r="N79" s="68"/>
      <c r="O79" s="68"/>
      <c r="S79" s="64">
        <f t="shared" si="26"/>
        <v>64</v>
      </c>
      <c r="T79" s="127"/>
      <c r="U79" s="69"/>
      <c r="V79" s="69"/>
      <c r="W79" s="69"/>
    </row>
    <row r="80" spans="1:23">
      <c r="A80" s="64">
        <f t="shared" si="1"/>
        <v>65</v>
      </c>
      <c r="B80" s="64"/>
      <c r="C80" s="64">
        <v>55</v>
      </c>
      <c r="D80" s="64">
        <v>8000</v>
      </c>
      <c r="E80" s="225">
        <v>0</v>
      </c>
      <c r="F80" s="172">
        <f>'LP SODIUM VAPOR'!$D$29*$V$11/1000*$E80/12</f>
        <v>0</v>
      </c>
      <c r="G80" s="59">
        <f>'LP SODIUM VAPOR'!D24</f>
        <v>8.4874568163464694</v>
      </c>
      <c r="H80" s="59">
        <f>'LP SODIUM VAPOR'!D88/12</f>
        <v>6.7009144578935702</v>
      </c>
      <c r="I80" s="59">
        <f>'LP SODIUM VAPOR'!D$39/12</f>
        <v>1.4145992530710858</v>
      </c>
      <c r="J80" s="59">
        <f>G80-H80-I80</f>
        <v>0.37194310538181341</v>
      </c>
      <c r="K80" s="59">
        <f t="shared" si="2"/>
        <v>0.12506919393587243</v>
      </c>
      <c r="L80" s="59">
        <f>(J80-K80)</f>
        <v>0.24687391144594098</v>
      </c>
      <c r="M80" s="61">
        <f>G80*E80</f>
        <v>0</v>
      </c>
      <c r="N80" s="68">
        <f t="shared" ref="N80:O83" si="27">H80*$E80</f>
        <v>0</v>
      </c>
      <c r="O80" s="68">
        <f t="shared" si="27"/>
        <v>0</v>
      </c>
      <c r="P80" s="68">
        <f t="shared" ref="P80:Q83" si="28">K80*$E80</f>
        <v>0</v>
      </c>
      <c r="Q80" s="68">
        <f t="shared" si="28"/>
        <v>0</v>
      </c>
      <c r="R80" s="68"/>
      <c r="S80" s="64">
        <f t="shared" si="26"/>
        <v>65</v>
      </c>
      <c r="T80" s="127"/>
      <c r="U80" s="69"/>
      <c r="V80" s="69"/>
      <c r="W80" s="69"/>
    </row>
    <row r="81" spans="1:23">
      <c r="A81" s="64">
        <f t="shared" si="1"/>
        <v>66</v>
      </c>
      <c r="B81" s="64"/>
      <c r="C81" s="64">
        <v>90</v>
      </c>
      <c r="D81" s="64">
        <v>13500</v>
      </c>
      <c r="E81" s="225">
        <v>0</v>
      </c>
      <c r="F81" s="172">
        <f>'LP SODIUM VAPOR'!$E$29*$V$11/1000*$E81/12</f>
        <v>0</v>
      </c>
      <c r="G81" s="59">
        <f>'LP SODIUM VAPOR'!E24</f>
        <v>10.252269944823274</v>
      </c>
      <c r="H81" s="59">
        <f>'LP SODIUM VAPOR'!E88/12</f>
        <v>7.8015434696171369</v>
      </c>
      <c r="I81" s="59">
        <f>'LP SODIUM VAPOR'!E$39/12</f>
        <v>1.4145992530710858</v>
      </c>
      <c r="J81" s="59">
        <f>G81-H81-I81</f>
        <v>1.0361272221350513</v>
      </c>
      <c r="K81" s="59">
        <f>(J81)*$V$8</f>
        <v>0.34840704024993024</v>
      </c>
      <c r="L81" s="59">
        <f>(J81-K81)</f>
        <v>0.68772018188512107</v>
      </c>
      <c r="M81" s="61">
        <f>G81*E81</f>
        <v>0</v>
      </c>
      <c r="N81" s="68">
        <f t="shared" si="27"/>
        <v>0</v>
      </c>
      <c r="O81" s="68">
        <f t="shared" si="27"/>
        <v>0</v>
      </c>
      <c r="P81" s="68">
        <f t="shared" si="28"/>
        <v>0</v>
      </c>
      <c r="Q81" s="68">
        <f t="shared" si="28"/>
        <v>0</v>
      </c>
      <c r="R81" s="68"/>
      <c r="S81" s="64">
        <f t="shared" si="26"/>
        <v>66</v>
      </c>
      <c r="T81" s="127"/>
      <c r="U81" s="69"/>
      <c r="V81" s="69"/>
      <c r="W81" s="69"/>
    </row>
    <row r="82" spans="1:23">
      <c r="A82" s="64">
        <f t="shared" si="1"/>
        <v>67</v>
      </c>
      <c r="B82" s="64"/>
      <c r="C82" s="64">
        <v>135</v>
      </c>
      <c r="D82" s="64">
        <v>22500</v>
      </c>
      <c r="E82" s="225">
        <v>0</v>
      </c>
      <c r="F82" s="172">
        <f>'LP SODIUM VAPOR'!$F$29*$V$11/1000*$E82/12</f>
        <v>0</v>
      </c>
      <c r="G82" s="59">
        <f>'LP SODIUM VAPOR'!F24</f>
        <v>11.260687954851569</v>
      </c>
      <c r="H82" s="59">
        <f>'LP SODIUM VAPOR'!F88/12</f>
        <v>8.2520468215727103</v>
      </c>
      <c r="I82" s="59">
        <f>'LP SODIUM VAPOR'!F$39/12</f>
        <v>1.4145992530710858</v>
      </c>
      <c r="J82" s="59">
        <f>G82-H82-I82</f>
        <v>1.5940418802077732</v>
      </c>
      <c r="K82" s="59">
        <f>(J82)*$V$8</f>
        <v>0.53601083115373949</v>
      </c>
      <c r="L82" s="59">
        <f>(J82-K82)</f>
        <v>1.0580310490540337</v>
      </c>
      <c r="M82" s="61">
        <f>G82*E82</f>
        <v>0</v>
      </c>
      <c r="N82" s="68">
        <f t="shared" si="27"/>
        <v>0</v>
      </c>
      <c r="O82" s="68">
        <f t="shared" si="27"/>
        <v>0</v>
      </c>
      <c r="P82" s="68">
        <f t="shared" si="28"/>
        <v>0</v>
      </c>
      <c r="Q82" s="68">
        <f t="shared" si="28"/>
        <v>0</v>
      </c>
      <c r="R82" s="68"/>
      <c r="S82" s="64">
        <f t="shared" si="26"/>
        <v>67</v>
      </c>
      <c r="T82" s="127"/>
      <c r="U82" s="69"/>
      <c r="V82" s="69"/>
      <c r="W82" s="69"/>
    </row>
    <row r="83" spans="1:23">
      <c r="A83" s="64">
        <f t="shared" si="1"/>
        <v>68</v>
      </c>
      <c r="B83" s="64"/>
      <c r="C83" s="64">
        <v>180</v>
      </c>
      <c r="D83" s="64">
        <v>33000</v>
      </c>
      <c r="E83" s="225">
        <v>0</v>
      </c>
      <c r="F83" s="172">
        <f>'LP SODIUM VAPOR'!$G$29*$V$11/1000*$E83/12</f>
        <v>0</v>
      </c>
      <c r="G83" s="59">
        <f>'LP SODIUM VAPOR'!G24</f>
        <v>13.382315439466099</v>
      </c>
      <c r="H83" s="59">
        <f>'LP SODIUM VAPOR'!G88/12</f>
        <v>9.3641144487223205</v>
      </c>
      <c r="I83" s="59">
        <f>'LP SODIUM VAPOR'!G$39/12</f>
        <v>1.4145992530710858</v>
      </c>
      <c r="J83" s="59">
        <f>G83-H83-I83</f>
        <v>2.603601737672693</v>
      </c>
      <c r="K83" s="59">
        <f>(J83)*$V$8</f>
        <v>0.87548435755110676</v>
      </c>
      <c r="L83" s="59">
        <f>(J83-K83)</f>
        <v>1.7281173801215863</v>
      </c>
      <c r="M83" s="61">
        <f>G83*E83</f>
        <v>0</v>
      </c>
      <c r="N83" s="68">
        <f t="shared" si="27"/>
        <v>0</v>
      </c>
      <c r="O83" s="68">
        <f t="shared" si="27"/>
        <v>0</v>
      </c>
      <c r="P83" s="68">
        <f t="shared" si="28"/>
        <v>0</v>
      </c>
      <c r="Q83" s="68">
        <f t="shared" si="28"/>
        <v>0</v>
      </c>
      <c r="R83" s="68"/>
      <c r="S83" s="64">
        <f t="shared" si="26"/>
        <v>68</v>
      </c>
      <c r="T83" s="127"/>
      <c r="U83" s="69"/>
      <c r="V83" s="69"/>
      <c r="W83" s="69"/>
    </row>
    <row r="84" spans="1:23">
      <c r="A84" s="64">
        <f t="shared" ref="A84:A98" si="29">A83+1</f>
        <v>69</v>
      </c>
      <c r="B84" s="64"/>
      <c r="C84" s="100" t="s">
        <v>110</v>
      </c>
      <c r="E84" s="225"/>
      <c r="K84" s="59"/>
      <c r="L84" s="59"/>
      <c r="M84" s="61"/>
      <c r="S84" s="64">
        <f t="shared" si="26"/>
        <v>69</v>
      </c>
      <c r="T84" s="127"/>
      <c r="U84" s="69"/>
      <c r="V84" s="69"/>
      <c r="W84" s="69"/>
    </row>
    <row r="85" spans="1:23">
      <c r="A85" s="64">
        <f t="shared" si="29"/>
        <v>70</v>
      </c>
      <c r="B85" s="64"/>
      <c r="C85" s="27">
        <v>100</v>
      </c>
      <c r="D85" s="173">
        <v>8500</v>
      </c>
      <c r="E85" s="225">
        <v>0</v>
      </c>
      <c r="F85" s="172">
        <f>'METAL HALIDE'!$D$21*$V$11/1000*$E85/12</f>
        <v>0</v>
      </c>
      <c r="G85" s="59">
        <f>'METAL HALIDE'!D13</f>
        <v>9.3490534571817854</v>
      </c>
      <c r="H85" s="59">
        <f>'METAL HALIDE'!D31/12</f>
        <v>6.8983269819756474</v>
      </c>
      <c r="I85" s="59">
        <f>'METAL HALIDE'!D$35/12</f>
        <v>1.4145992530710858</v>
      </c>
      <c r="J85" s="59">
        <f>G85-H85-I85</f>
        <v>1.0361272221350522</v>
      </c>
      <c r="K85" s="59">
        <f>(J85)*$V$8</f>
        <v>0.34840704024993052</v>
      </c>
      <c r="L85" s="59">
        <f>(J85-K85)</f>
        <v>0.68772018188512163</v>
      </c>
      <c r="M85" s="61">
        <f>G85*E85</f>
        <v>0</v>
      </c>
      <c r="N85" s="68">
        <f t="shared" ref="N85:O88" si="30">H85*$E85</f>
        <v>0</v>
      </c>
      <c r="O85" s="68">
        <f t="shared" si="30"/>
        <v>0</v>
      </c>
      <c r="P85" s="68">
        <f t="shared" ref="P85:Q88" si="31">K85*$E85</f>
        <v>0</v>
      </c>
      <c r="Q85" s="68">
        <f t="shared" si="31"/>
        <v>0</v>
      </c>
      <c r="R85" s="68"/>
      <c r="S85" s="64">
        <f t="shared" si="26"/>
        <v>70</v>
      </c>
      <c r="T85" s="127"/>
      <c r="U85" s="69"/>
      <c r="V85" s="69"/>
      <c r="W85" s="69"/>
    </row>
    <row r="86" spans="1:23">
      <c r="A86" s="64">
        <f t="shared" si="29"/>
        <v>71</v>
      </c>
      <c r="B86" s="64"/>
      <c r="C86" s="27">
        <v>175</v>
      </c>
      <c r="D86" s="173">
        <v>15000</v>
      </c>
      <c r="E86" s="225">
        <v>0</v>
      </c>
      <c r="F86" s="172">
        <f>'METAL HALIDE'!$E$21*$V$11/1000*$E86/12</f>
        <v>0</v>
      </c>
      <c r="G86" s="59">
        <f>'METAL HALIDE'!E13</f>
        <v>10.606164941015328</v>
      </c>
      <c r="H86" s="59">
        <f>'METAL HALIDE'!E31/12</f>
        <v>7.3052827963650451</v>
      </c>
      <c r="I86" s="59">
        <f>'METAL HALIDE'!E$35/12</f>
        <v>1.4145992530710858</v>
      </c>
      <c r="J86" s="59">
        <f>G86-H86-I86</f>
        <v>1.8862828915791967</v>
      </c>
      <c r="K86" s="59">
        <f>(J86)*$V$8</f>
        <v>0.63427948353192454</v>
      </c>
      <c r="L86" s="59">
        <f>(J86-K86)</f>
        <v>1.2520034080472722</v>
      </c>
      <c r="M86" s="61">
        <f>G86*E86</f>
        <v>0</v>
      </c>
      <c r="N86" s="68">
        <f t="shared" si="30"/>
        <v>0</v>
      </c>
      <c r="O86" s="68">
        <f t="shared" si="30"/>
        <v>0</v>
      </c>
      <c r="P86" s="68">
        <f t="shared" si="31"/>
        <v>0</v>
      </c>
      <c r="Q86" s="68">
        <f t="shared" si="31"/>
        <v>0</v>
      </c>
      <c r="R86" s="68"/>
      <c r="S86" s="64">
        <f t="shared" si="26"/>
        <v>71</v>
      </c>
      <c r="T86" s="127"/>
      <c r="U86" s="69"/>
      <c r="V86" s="69"/>
      <c r="W86" s="69"/>
    </row>
    <row r="87" spans="1:23">
      <c r="A87" s="64">
        <f t="shared" si="29"/>
        <v>72</v>
      </c>
      <c r="B87" s="64"/>
      <c r="C87" s="27">
        <v>250</v>
      </c>
      <c r="D87" s="173">
        <v>23000</v>
      </c>
      <c r="E87" s="225">
        <v>0</v>
      </c>
      <c r="F87" s="172">
        <f>'METAL HALIDE'!$F$21*$V$11/1000*$E87/12</f>
        <v>0</v>
      </c>
      <c r="G87" s="59">
        <f>'METAL HALIDE'!F13</f>
        <v>11.986574208444987</v>
      </c>
      <c r="H87" s="59">
        <f>'METAL HALIDE'!F31/12</f>
        <v>7.9683732177012088</v>
      </c>
      <c r="I87" s="59">
        <f>'METAL HALIDE'!F$35/12</f>
        <v>1.4145992530710858</v>
      </c>
      <c r="J87" s="59">
        <f>G87-H87-I87</f>
        <v>2.6036017376726921</v>
      </c>
      <c r="K87" s="59">
        <f>(J87)*$V$8</f>
        <v>0.87548435755110643</v>
      </c>
      <c r="L87" s="59">
        <f>(J87-K87)</f>
        <v>1.7281173801215857</v>
      </c>
      <c r="M87" s="61">
        <f>G87*E87</f>
        <v>0</v>
      </c>
      <c r="N87" s="68">
        <f t="shared" si="30"/>
        <v>0</v>
      </c>
      <c r="O87" s="68">
        <f t="shared" si="30"/>
        <v>0</v>
      </c>
      <c r="P87" s="68">
        <f t="shared" si="31"/>
        <v>0</v>
      </c>
      <c r="Q87" s="68">
        <f t="shared" si="31"/>
        <v>0</v>
      </c>
      <c r="R87" s="68"/>
      <c r="S87" s="64">
        <f t="shared" si="26"/>
        <v>72</v>
      </c>
      <c r="T87" s="127"/>
      <c r="U87" s="69"/>
      <c r="V87" s="69"/>
      <c r="W87" s="69"/>
    </row>
    <row r="88" spans="1:23">
      <c r="A88" s="64">
        <f t="shared" si="29"/>
        <v>73</v>
      </c>
      <c r="B88" s="64"/>
      <c r="C88" s="27">
        <v>400</v>
      </c>
      <c r="D88" s="173">
        <v>40000</v>
      </c>
      <c r="E88" s="225">
        <v>0</v>
      </c>
      <c r="F88" s="172">
        <f>'METAL HALIDE'!$G$21*$V$11/1000*$E88/12</f>
        <v>0</v>
      </c>
      <c r="G88" s="59">
        <f>'METAL HALIDE'!G13</f>
        <v>13.427516578747044</v>
      </c>
      <c r="H88" s="59">
        <f>'METAL HALIDE'!G31/12</f>
        <v>8.3997557305383435</v>
      </c>
      <c r="I88" s="59">
        <f>'METAL HALIDE'!G$35/12</f>
        <v>1.4145992530710858</v>
      </c>
      <c r="J88" s="59">
        <f>G88-H88-I88</f>
        <v>3.6131615951376146</v>
      </c>
      <c r="K88" s="59">
        <f>(J88)*$V$8</f>
        <v>1.2149578839484747</v>
      </c>
      <c r="L88" s="59">
        <f>(J88-K88)</f>
        <v>2.3982037111891401</v>
      </c>
      <c r="M88" s="61">
        <f>G88*E88</f>
        <v>0</v>
      </c>
      <c r="N88" s="68">
        <f t="shared" si="30"/>
        <v>0</v>
      </c>
      <c r="O88" s="68">
        <f t="shared" si="30"/>
        <v>0</v>
      </c>
      <c r="P88" s="68">
        <f t="shared" si="31"/>
        <v>0</v>
      </c>
      <c r="Q88" s="68">
        <f t="shared" si="31"/>
        <v>0</v>
      </c>
      <c r="R88" s="68"/>
      <c r="S88" s="64">
        <f t="shared" si="26"/>
        <v>73</v>
      </c>
      <c r="T88" s="127"/>
      <c r="U88" s="69"/>
      <c r="V88" s="69"/>
      <c r="W88" s="69"/>
    </row>
    <row r="89" spans="1:23">
      <c r="A89" s="64">
        <f t="shared" si="29"/>
        <v>74</v>
      </c>
      <c r="B89" s="64"/>
      <c r="C89" s="100" t="s">
        <v>111</v>
      </c>
      <c r="E89" s="225"/>
      <c r="K89" s="59"/>
      <c r="L89" s="59"/>
      <c r="M89" s="61"/>
      <c r="S89" s="64">
        <f t="shared" si="26"/>
        <v>74</v>
      </c>
      <c r="T89" s="127"/>
      <c r="U89" s="69"/>
      <c r="V89" s="69"/>
      <c r="W89" s="69"/>
    </row>
    <row r="90" spans="1:23">
      <c r="A90" s="64">
        <f t="shared" si="29"/>
        <v>75</v>
      </c>
      <c r="B90" s="64"/>
      <c r="C90" s="27">
        <v>100</v>
      </c>
      <c r="D90" s="173">
        <v>8500</v>
      </c>
      <c r="E90" s="225">
        <v>0</v>
      </c>
      <c r="F90" s="172">
        <f>'METAL HALIDE'!$D$21*$V$11/1000*$E90/12</f>
        <v>0</v>
      </c>
      <c r="G90" s="59">
        <f>'METAL HALIDE'!D15</f>
        <v>10.022118077481343</v>
      </c>
      <c r="H90" s="59">
        <f>'METAL HALIDE'!D32/12</f>
        <v>7.5713916022752059</v>
      </c>
      <c r="I90" s="59">
        <f>'METAL HALIDE'!D$35/12</f>
        <v>1.4145992530710858</v>
      </c>
      <c r="J90" s="59">
        <f>G90-H90-I90</f>
        <v>1.0361272221350513</v>
      </c>
      <c r="K90" s="59">
        <f>(J90)*$V$8</f>
        <v>0.34840704024993024</v>
      </c>
      <c r="L90" s="59">
        <f>(J90-K90)</f>
        <v>0.68772018188512107</v>
      </c>
      <c r="M90" s="61">
        <f>G90*E90</f>
        <v>0</v>
      </c>
      <c r="N90" s="68">
        <f t="shared" ref="N90:O93" si="32">H90*$E90</f>
        <v>0</v>
      </c>
      <c r="O90" s="68">
        <f t="shared" si="32"/>
        <v>0</v>
      </c>
      <c r="P90" s="68">
        <f t="shared" ref="P90:Q93" si="33">K90*$E90</f>
        <v>0</v>
      </c>
      <c r="Q90" s="68">
        <f t="shared" si="33"/>
        <v>0</v>
      </c>
      <c r="R90" s="68"/>
      <c r="S90" s="64">
        <f t="shared" si="26"/>
        <v>75</v>
      </c>
      <c r="T90" s="70"/>
      <c r="U90" s="69"/>
      <c r="V90" s="69"/>
      <c r="W90" s="69"/>
    </row>
    <row r="91" spans="1:23">
      <c r="A91" s="64">
        <f t="shared" si="29"/>
        <v>76</v>
      </c>
      <c r="B91" s="64"/>
      <c r="C91" s="27">
        <v>175</v>
      </c>
      <c r="D91" s="173">
        <v>15000</v>
      </c>
      <c r="E91" s="225">
        <v>0</v>
      </c>
      <c r="F91" s="172">
        <f>'METAL HALIDE'!$E$21*$V$11/1000*$E91/12</f>
        <v>0</v>
      </c>
      <c r="G91" s="59">
        <f>'METAL HALIDE'!E15</f>
        <v>11.279229561314887</v>
      </c>
      <c r="H91" s="59">
        <f>'METAL HALIDE'!E32/12</f>
        <v>7.9783474166646053</v>
      </c>
      <c r="I91" s="59">
        <f>'METAL HALIDE'!E$35/12</f>
        <v>1.4145992530710858</v>
      </c>
      <c r="J91" s="59">
        <f>G91-H91-I91</f>
        <v>1.8862828915791958</v>
      </c>
      <c r="K91" s="59">
        <f>(J91)*$V$8</f>
        <v>0.6342794835319242</v>
      </c>
      <c r="L91" s="59">
        <f>(J91-K91)</f>
        <v>1.2520034080472717</v>
      </c>
      <c r="M91" s="61">
        <f>G91*E91</f>
        <v>0</v>
      </c>
      <c r="N91" s="68">
        <f t="shared" si="32"/>
        <v>0</v>
      </c>
      <c r="O91" s="68">
        <f t="shared" si="32"/>
        <v>0</v>
      </c>
      <c r="P91" s="68">
        <f t="shared" si="33"/>
        <v>0</v>
      </c>
      <c r="Q91" s="68">
        <f t="shared" si="33"/>
        <v>0</v>
      </c>
      <c r="R91" s="68"/>
      <c r="S91" s="64">
        <f t="shared" si="26"/>
        <v>76</v>
      </c>
      <c r="T91" s="70"/>
      <c r="U91" s="69"/>
      <c r="V91" s="69"/>
      <c r="W91" s="69"/>
    </row>
    <row r="92" spans="1:23">
      <c r="A92" s="64">
        <f t="shared" si="29"/>
        <v>77</v>
      </c>
      <c r="B92" s="64"/>
      <c r="C92" s="27">
        <v>250</v>
      </c>
      <c r="D92" s="173">
        <v>23000</v>
      </c>
      <c r="E92" s="225">
        <v>0</v>
      </c>
      <c r="F92" s="172">
        <f>'METAL HALIDE'!$F$21*$V$11/1000*$E92/12</f>
        <v>0</v>
      </c>
      <c r="G92" s="59">
        <f>'METAL HALIDE'!F15</f>
        <v>12.659638828744548</v>
      </c>
      <c r="H92" s="59">
        <f>'METAL HALIDE'!F32/12</f>
        <v>8.6414378380007673</v>
      </c>
      <c r="I92" s="59">
        <f>'METAL HALIDE'!F$35/12</f>
        <v>1.4145992530710858</v>
      </c>
      <c r="J92" s="59">
        <f>G92-H92-I92</f>
        <v>2.6036017376726948</v>
      </c>
      <c r="K92" s="59">
        <f>(J92)*$V$8</f>
        <v>0.87548435755110732</v>
      </c>
      <c r="L92" s="59">
        <f>(J92-K92)</f>
        <v>1.7281173801215874</v>
      </c>
      <c r="M92" s="61">
        <f>G92*E92</f>
        <v>0</v>
      </c>
      <c r="N92" s="68">
        <f t="shared" si="32"/>
        <v>0</v>
      </c>
      <c r="O92" s="68">
        <f t="shared" si="32"/>
        <v>0</v>
      </c>
      <c r="P92" s="68">
        <f t="shared" si="33"/>
        <v>0</v>
      </c>
      <c r="Q92" s="68">
        <f t="shared" si="33"/>
        <v>0</v>
      </c>
      <c r="R92" s="68"/>
      <c r="S92" s="64">
        <f t="shared" si="26"/>
        <v>77</v>
      </c>
      <c r="T92" s="70"/>
      <c r="U92" s="69"/>
      <c r="V92" s="69"/>
      <c r="W92" s="69"/>
    </row>
    <row r="93" spans="1:23">
      <c r="A93" s="64">
        <f t="shared" si="29"/>
        <v>78</v>
      </c>
      <c r="B93" s="64"/>
      <c r="C93" s="27">
        <v>400</v>
      </c>
      <c r="D93" s="173">
        <v>40000</v>
      </c>
      <c r="E93" s="225">
        <v>444</v>
      </c>
      <c r="F93" s="172">
        <f>'METAL HALIDE'!$G$21*$V$11/1000*$E93/12</f>
        <v>20958.280000000002</v>
      </c>
      <c r="G93" s="59">
        <f>'METAL HALIDE'!G15</f>
        <v>14.100581199046601</v>
      </c>
      <c r="H93" s="59">
        <f>'METAL HALIDE'!G32/12</f>
        <v>9.0728203508379011</v>
      </c>
      <c r="I93" s="59">
        <f>'METAL HALIDE'!G$35/12</f>
        <v>1.4145992530710858</v>
      </c>
      <c r="J93" s="59">
        <f>G93-H93-I93</f>
        <v>3.6131615951376146</v>
      </c>
      <c r="K93" s="59">
        <f>(J93)*$V$8</f>
        <v>1.2149578839484747</v>
      </c>
      <c r="L93" s="59">
        <f>(J93-K93)</f>
        <v>2.3982037111891401</v>
      </c>
      <c r="M93" s="61">
        <f>G93*E93</f>
        <v>6260.6580523766906</v>
      </c>
      <c r="N93" s="68">
        <f t="shared" si="32"/>
        <v>4028.3322357720281</v>
      </c>
      <c r="O93" s="68">
        <f t="shared" si="32"/>
        <v>628.08206836356214</v>
      </c>
      <c r="P93" s="68">
        <f t="shared" si="33"/>
        <v>539.44130047312274</v>
      </c>
      <c r="Q93" s="68">
        <f t="shared" si="33"/>
        <v>1064.8024477679783</v>
      </c>
      <c r="R93" s="68"/>
      <c r="S93" s="64">
        <f t="shared" si="26"/>
        <v>78</v>
      </c>
      <c r="T93" s="70"/>
      <c r="U93" s="69"/>
      <c r="V93" s="69"/>
      <c r="W93" s="69"/>
    </row>
    <row r="94" spans="1:23">
      <c r="A94" s="64">
        <f t="shared" si="29"/>
        <v>79</v>
      </c>
      <c r="B94" s="64"/>
      <c r="C94" s="100" t="s">
        <v>112</v>
      </c>
      <c r="E94" s="225"/>
      <c r="K94" s="59"/>
      <c r="L94" s="59"/>
      <c r="M94" s="61"/>
      <c r="S94" s="64">
        <f t="shared" si="26"/>
        <v>79</v>
      </c>
      <c r="U94" s="69"/>
      <c r="V94" s="69"/>
      <c r="W94" s="69"/>
    </row>
    <row r="95" spans="1:23">
      <c r="A95" s="64">
        <f t="shared" si="29"/>
        <v>80</v>
      </c>
      <c r="B95" s="64"/>
      <c r="C95" s="27">
        <v>100</v>
      </c>
      <c r="D95" s="173">
        <v>8500</v>
      </c>
      <c r="E95" s="225">
        <v>0</v>
      </c>
      <c r="F95" s="172">
        <f>'METAL HALIDE'!$D$21*$V$11/1000*$E95/12</f>
        <v>0</v>
      </c>
      <c r="G95" s="59">
        <f>'METAL HALIDE'!D17</f>
        <v>20.377466318045794</v>
      </c>
      <c r="H95" s="59">
        <f>'METAL HALIDE'!D33/12</f>
        <v>17.926739842839655</v>
      </c>
      <c r="I95" s="59">
        <f>'METAL HALIDE'!D$35/12</f>
        <v>1.4145992530710858</v>
      </c>
      <c r="J95" s="59">
        <f>G95-H95-I95</f>
        <v>1.036127222135053</v>
      </c>
      <c r="K95" s="59">
        <f>(J95)*$V$8</f>
        <v>0.34840704024993085</v>
      </c>
      <c r="L95" s="59">
        <f>(J95-K95)</f>
        <v>0.68772018188512218</v>
      </c>
      <c r="M95" s="61">
        <f>G95*E95</f>
        <v>0</v>
      </c>
      <c r="N95" s="68">
        <f t="shared" ref="N95:O98" si="34">H95*$E95</f>
        <v>0</v>
      </c>
      <c r="O95" s="68">
        <f t="shared" si="34"/>
        <v>0</v>
      </c>
      <c r="P95" s="68">
        <f t="shared" ref="P95:Q98" si="35">K95*$E95</f>
        <v>0</v>
      </c>
      <c r="Q95" s="68">
        <f t="shared" si="35"/>
        <v>0</v>
      </c>
      <c r="R95" s="68"/>
      <c r="S95" s="64">
        <f t="shared" si="26"/>
        <v>80</v>
      </c>
      <c r="T95" s="70"/>
      <c r="U95" s="69"/>
      <c r="V95" s="69"/>
      <c r="W95" s="69"/>
    </row>
    <row r="96" spans="1:23">
      <c r="A96" s="64">
        <f t="shared" si="29"/>
        <v>81</v>
      </c>
      <c r="B96" s="64"/>
      <c r="C96" s="27">
        <v>175</v>
      </c>
      <c r="D96" s="173">
        <v>15000</v>
      </c>
      <c r="E96" s="225">
        <v>0</v>
      </c>
      <c r="F96" s="172">
        <f>'METAL HALIDE'!$E$21*$V$11/1000*$E96/12</f>
        <v>0</v>
      </c>
      <c r="G96" s="59">
        <f>'METAL HALIDE'!E17</f>
        <v>21.634577801879335</v>
      </c>
      <c r="H96" s="59">
        <f>'METAL HALIDE'!E33/12</f>
        <v>18.333695657229054</v>
      </c>
      <c r="I96" s="59">
        <f>'METAL HALIDE'!E$35/12</f>
        <v>1.4145992530710858</v>
      </c>
      <c r="J96" s="59">
        <f>G96-H96-I96</f>
        <v>1.8862828915791949</v>
      </c>
      <c r="K96" s="59">
        <f>(J96)*$V$8</f>
        <v>0.63427948353192398</v>
      </c>
      <c r="L96" s="59">
        <f>(J96-K96)</f>
        <v>1.2520034080472708</v>
      </c>
      <c r="M96" s="61">
        <f>G96*E96</f>
        <v>0</v>
      </c>
      <c r="N96" s="68">
        <f t="shared" si="34"/>
        <v>0</v>
      </c>
      <c r="O96" s="68">
        <f t="shared" si="34"/>
        <v>0</v>
      </c>
      <c r="P96" s="68">
        <f t="shared" si="35"/>
        <v>0</v>
      </c>
      <c r="Q96" s="68">
        <f t="shared" si="35"/>
        <v>0</v>
      </c>
      <c r="R96" s="68"/>
      <c r="S96" s="64">
        <f t="shared" si="26"/>
        <v>81</v>
      </c>
      <c r="T96" s="70"/>
      <c r="U96" s="69"/>
      <c r="V96" s="69"/>
      <c r="W96" s="69"/>
    </row>
    <row r="97" spans="1:23">
      <c r="A97" s="64">
        <f t="shared" si="29"/>
        <v>82</v>
      </c>
      <c r="B97" s="64"/>
      <c r="C97" s="27">
        <v>250</v>
      </c>
      <c r="D97" s="173">
        <v>23000</v>
      </c>
      <c r="E97" s="225">
        <v>0</v>
      </c>
      <c r="F97" s="172">
        <f>'METAL HALIDE'!$F$21*$V$11/1000*$E97/12</f>
        <v>0</v>
      </c>
      <c r="G97" s="59">
        <f>'METAL HALIDE'!F17</f>
        <v>23.014987069309001</v>
      </c>
      <c r="H97" s="59">
        <f>'METAL HALIDE'!F33/12</f>
        <v>18.996786078565219</v>
      </c>
      <c r="I97" s="59">
        <f>'METAL HALIDE'!F$35/12</f>
        <v>1.4145992530710858</v>
      </c>
      <c r="J97" s="59">
        <f>G97-H97-I97</f>
        <v>2.6036017376726965</v>
      </c>
      <c r="K97" s="59">
        <f>(J97)*$V$8</f>
        <v>0.87548435755110798</v>
      </c>
      <c r="L97" s="59">
        <f>(J97-K97)</f>
        <v>1.7281173801215886</v>
      </c>
      <c r="M97" s="61">
        <f>G97*E97</f>
        <v>0</v>
      </c>
      <c r="N97" s="68">
        <f t="shared" si="34"/>
        <v>0</v>
      </c>
      <c r="O97" s="68">
        <f t="shared" si="34"/>
        <v>0</v>
      </c>
      <c r="P97" s="68">
        <f t="shared" si="35"/>
        <v>0</v>
      </c>
      <c r="Q97" s="68">
        <f t="shared" si="35"/>
        <v>0</v>
      </c>
      <c r="R97" s="68"/>
      <c r="S97" s="64">
        <f t="shared" si="26"/>
        <v>82</v>
      </c>
      <c r="T97" s="70"/>
      <c r="U97" s="69"/>
      <c r="V97" s="69"/>
      <c r="W97" s="69"/>
    </row>
    <row r="98" spans="1:23">
      <c r="A98" s="64">
        <f t="shared" si="29"/>
        <v>83</v>
      </c>
      <c r="B98" s="64"/>
      <c r="C98" s="27">
        <v>400</v>
      </c>
      <c r="D98" s="173">
        <v>40000</v>
      </c>
      <c r="E98" s="225">
        <v>0</v>
      </c>
      <c r="F98" s="172">
        <f>'METAL HALIDE'!$G$21*$V$11/1000*$E98/12</f>
        <v>0</v>
      </c>
      <c r="G98" s="59">
        <f>'METAL HALIDE'!G17</f>
        <v>24.455929439611054</v>
      </c>
      <c r="H98" s="59">
        <f>'METAL HALIDE'!G33/12</f>
        <v>19.428168591402354</v>
      </c>
      <c r="I98" s="59">
        <f>'METAL HALIDE'!G$35/12</f>
        <v>1.4145992530710858</v>
      </c>
      <c r="J98" s="59">
        <f>G98-H98-I98</f>
        <v>3.6131615951376146</v>
      </c>
      <c r="K98" s="59">
        <f>(J98)*$V$8</f>
        <v>1.2149578839484747</v>
      </c>
      <c r="L98" s="59">
        <f>(J98-K98)</f>
        <v>2.3982037111891401</v>
      </c>
      <c r="M98" s="61">
        <f>G98*E98</f>
        <v>0</v>
      </c>
      <c r="N98" s="68">
        <f t="shared" si="34"/>
        <v>0</v>
      </c>
      <c r="O98" s="68">
        <f t="shared" si="34"/>
        <v>0</v>
      </c>
      <c r="P98" s="68">
        <f t="shared" si="35"/>
        <v>0</v>
      </c>
      <c r="Q98" s="68">
        <f t="shared" si="35"/>
        <v>0</v>
      </c>
      <c r="R98" s="68"/>
      <c r="S98" s="64">
        <f t="shared" si="26"/>
        <v>83</v>
      </c>
      <c r="T98" s="122"/>
      <c r="U98" s="69"/>
      <c r="V98" s="69"/>
      <c r="W98" s="69"/>
    </row>
    <row r="99" spans="1:23">
      <c r="B99" s="64"/>
      <c r="G99" s="27"/>
      <c r="H99" s="27"/>
      <c r="I99" s="27"/>
      <c r="J99" s="27"/>
      <c r="K99" s="27"/>
      <c r="L99" s="27"/>
      <c r="O99" s="110"/>
      <c r="P99" s="111"/>
      <c r="Q99" s="55"/>
    </row>
    <row r="100" spans="1:23">
      <c r="E100" s="53"/>
      <c r="F100" s="173"/>
      <c r="I100" s="201"/>
      <c r="M100" s="107"/>
      <c r="N100" s="107"/>
      <c r="O100" s="107"/>
      <c r="P100" s="107"/>
      <c r="Q100" s="107"/>
    </row>
    <row r="101" spans="1:23">
      <c r="F101" s="201"/>
      <c r="G101" s="201"/>
    </row>
    <row r="102" spans="1:23">
      <c r="F102" s="201"/>
      <c r="G102" s="201"/>
    </row>
  </sheetData>
  <mergeCells count="4">
    <mergeCell ref="A1:S1"/>
    <mergeCell ref="A2:S2"/>
    <mergeCell ref="A5:S5"/>
    <mergeCell ref="A3:S3"/>
  </mergeCells>
  <phoneticPr fontId="4" type="noConversion"/>
  <printOptions horizontalCentered="1"/>
  <pageMargins left="0.75" right="0.75" top="1" bottom="1" header="0.5" footer="0.5"/>
  <pageSetup scale="69" orientation="landscape" r:id="rId1"/>
  <headerFooter alignWithMargins="0">
    <oddFooter>&amp;L&amp;F
&amp;A&amp;R&amp;P of &amp;N</oddFooter>
  </headerFooter>
  <rowBreaks count="1" manualBreakCount="1">
    <brk id="58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U104"/>
  <sheetViews>
    <sheetView zoomScale="115" zoomScaleNormal="115" zoomScaleSheetLayoutView="100" workbookViewId="0">
      <pane ySplit="10" topLeftCell="A11" activePane="bottomLeft" state="frozen"/>
      <selection activeCell="A37" sqref="A37"/>
      <selection pane="bottomLeft" activeCell="H38" sqref="H38"/>
    </sheetView>
  </sheetViews>
  <sheetFormatPr defaultColWidth="7.7109375" defaultRowHeight="11.25"/>
  <cols>
    <col min="1" max="1" width="4" style="2" customWidth="1"/>
    <col min="2" max="2" width="1.7109375" style="2" customWidth="1"/>
    <col min="3" max="3" width="46.28515625" style="2" bestFit="1" customWidth="1"/>
    <col min="4" max="9" width="8.42578125" style="2" bestFit="1" customWidth="1"/>
    <col min="10" max="10" width="3" style="2" customWidth="1"/>
    <col min="11" max="11" width="4.28515625" style="2" bestFit="1" customWidth="1"/>
    <col min="12" max="12" width="4.5703125" style="2" customWidth="1"/>
    <col min="13" max="13" width="1.42578125" style="2" customWidth="1"/>
    <col min="14" max="16384" width="7.7109375" style="2"/>
  </cols>
  <sheetData>
    <row r="1" spans="1:11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1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</row>
    <row r="4" spans="1:11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</row>
    <row r="5" spans="1:11">
      <c r="A5" s="290" t="s">
        <v>214</v>
      </c>
      <c r="B5" s="290"/>
      <c r="C5" s="290"/>
      <c r="D5" s="290"/>
      <c r="E5" s="290"/>
      <c r="F5" s="290"/>
      <c r="G5" s="290"/>
      <c r="H5" s="290"/>
      <c r="I5" s="290"/>
      <c r="J5" s="290"/>
      <c r="K5" s="290"/>
    </row>
    <row r="6" spans="1:11" s="14" customFormat="1">
      <c r="B6" s="2"/>
      <c r="C6" s="2"/>
      <c r="D6" s="6"/>
      <c r="E6" s="2"/>
      <c r="F6" s="3"/>
      <c r="G6" s="3"/>
      <c r="H6" s="2"/>
      <c r="I6" s="27"/>
      <c r="J6" s="2"/>
      <c r="K6" s="2"/>
    </row>
    <row r="7" spans="1:11">
      <c r="A7" s="1"/>
      <c r="B7" s="1"/>
      <c r="C7" s="7"/>
      <c r="D7" s="7"/>
      <c r="E7" s="7"/>
      <c r="F7" s="7"/>
      <c r="G7" s="7"/>
      <c r="H7" s="7"/>
      <c r="I7" s="7"/>
      <c r="J7" s="1"/>
      <c r="K7" s="1"/>
    </row>
    <row r="8" spans="1:11">
      <c r="A8" s="7" t="s">
        <v>1</v>
      </c>
      <c r="B8" s="1"/>
      <c r="C8" s="8" t="s">
        <v>2</v>
      </c>
      <c r="D8" s="9">
        <f>'LS-1 LED FACILITIES COSTS ADDER'!H16</f>
        <v>31</v>
      </c>
      <c r="E8" s="9">
        <f>'LS-1 LED FACILITIES COSTS ADDER'!H17</f>
        <v>39</v>
      </c>
      <c r="F8" s="9">
        <f>'LS-1 LED FACILITIES COSTS ADDER'!H18</f>
        <v>71</v>
      </c>
      <c r="G8" s="9">
        <f>'LS-1 LED FACILITIES COSTS ADDER'!H20</f>
        <v>97</v>
      </c>
      <c r="H8" s="9">
        <f>'LS-1 LED FACILITIES COSTS ADDER'!H21</f>
        <v>98</v>
      </c>
      <c r="I8" s="9">
        <f>'LS-1 LED FACILITIES COSTS ADDER'!H22</f>
        <v>174</v>
      </c>
      <c r="J8" s="9"/>
      <c r="K8" s="7" t="s">
        <v>1</v>
      </c>
    </row>
    <row r="9" spans="1:11">
      <c r="A9" s="7" t="s">
        <v>3</v>
      </c>
      <c r="B9" s="1"/>
      <c r="C9" s="8" t="s">
        <v>4</v>
      </c>
      <c r="D9" s="9">
        <v>3900</v>
      </c>
      <c r="E9" s="9">
        <v>4900</v>
      </c>
      <c r="F9" s="9">
        <v>8300</v>
      </c>
      <c r="G9" s="9">
        <v>9800</v>
      </c>
      <c r="H9" s="9">
        <v>14400</v>
      </c>
      <c r="I9" s="9">
        <v>20100</v>
      </c>
      <c r="J9" s="1"/>
      <c r="K9" s="7" t="s">
        <v>3</v>
      </c>
    </row>
    <row r="10" spans="1:11">
      <c r="A10" s="10" t="s">
        <v>5</v>
      </c>
      <c r="B10" s="10" t="s">
        <v>11</v>
      </c>
      <c r="C10" s="10" t="s">
        <v>5</v>
      </c>
      <c r="D10" s="10" t="s">
        <v>5</v>
      </c>
      <c r="E10" s="10" t="s">
        <v>5</v>
      </c>
      <c r="F10" s="10" t="s">
        <v>5</v>
      </c>
      <c r="G10" s="10" t="s">
        <v>5</v>
      </c>
      <c r="H10" s="10" t="s">
        <v>5</v>
      </c>
      <c r="I10" s="10" t="s">
        <v>5</v>
      </c>
      <c r="J10" s="1"/>
      <c r="K10" s="10" t="s">
        <v>5</v>
      </c>
    </row>
    <row r="12" spans="1:11">
      <c r="A12" s="2">
        <v>1</v>
      </c>
      <c r="C12" s="1" t="s">
        <v>6</v>
      </c>
      <c r="D12" s="11"/>
      <c r="E12" s="11"/>
      <c r="F12" s="11"/>
      <c r="G12" s="11"/>
      <c r="H12" s="11"/>
      <c r="I12" s="11"/>
      <c r="K12" s="2">
        <f t="shared" ref="K12:K43" si="0">A12</f>
        <v>1</v>
      </c>
    </row>
    <row r="13" spans="1:11">
      <c r="A13" s="2">
        <f t="shared" ref="A13:A74" si="1">A12+1</f>
        <v>2</v>
      </c>
      <c r="C13" s="4" t="s">
        <v>87</v>
      </c>
      <c r="D13" s="11"/>
      <c r="E13" s="11"/>
      <c r="F13" s="11"/>
      <c r="G13" s="11"/>
      <c r="H13" s="11"/>
      <c r="I13" s="11"/>
      <c r="K13" s="2">
        <f t="shared" si="0"/>
        <v>2</v>
      </c>
    </row>
    <row r="14" spans="1:11">
      <c r="A14" s="2">
        <f t="shared" si="1"/>
        <v>3</v>
      </c>
      <c r="C14" s="4" t="s">
        <v>186</v>
      </c>
      <c r="D14" s="56">
        <f>D$49+D86+D$55+D53</f>
        <v>114.80411377211053</v>
      </c>
      <c r="E14" s="56">
        <f>E$49+E86+E$55+E53</f>
        <v>119.16823747405626</v>
      </c>
      <c r="F14" s="56">
        <f>F$49+F86+F$55+F53</f>
        <v>133.00452592362387</v>
      </c>
      <c r="K14" s="2">
        <f t="shared" si="0"/>
        <v>3</v>
      </c>
    </row>
    <row r="15" spans="1:11">
      <c r="A15" s="2">
        <f t="shared" si="1"/>
        <v>4</v>
      </c>
      <c r="C15" s="4" t="s">
        <v>88</v>
      </c>
      <c r="D15" s="56">
        <f>D14/12</f>
        <v>9.5670094810092099</v>
      </c>
      <c r="E15" s="56">
        <f>E14/12</f>
        <v>9.9306864561713546</v>
      </c>
      <c r="F15" s="56">
        <f>F14/12</f>
        <v>11.083710493635323</v>
      </c>
      <c r="K15" s="2">
        <f t="shared" si="0"/>
        <v>4</v>
      </c>
    </row>
    <row r="16" spans="1:11">
      <c r="A16" s="2">
        <f t="shared" si="1"/>
        <v>5</v>
      </c>
      <c r="C16" s="4" t="s">
        <v>187</v>
      </c>
      <c r="D16" s="56"/>
      <c r="E16" s="56"/>
      <c r="F16" s="56"/>
      <c r="G16" s="11">
        <f>G$48+G86+G$55+G52</f>
        <v>147.08152081857955</v>
      </c>
      <c r="H16" s="11">
        <f>H$48+H86+H$55+H52</f>
        <v>153.80379406155438</v>
      </c>
      <c r="I16" s="11">
        <f>I$48+I86+I$55+I52</f>
        <v>184.68112654113946</v>
      </c>
      <c r="K16" s="2">
        <f t="shared" si="0"/>
        <v>5</v>
      </c>
    </row>
    <row r="17" spans="1:11">
      <c r="A17" s="2">
        <f t="shared" si="1"/>
        <v>6</v>
      </c>
      <c r="C17" s="4" t="s">
        <v>88</v>
      </c>
      <c r="D17" s="56"/>
      <c r="E17" s="56"/>
      <c r="F17" s="56"/>
      <c r="G17" s="11">
        <f>G16/12</f>
        <v>12.256793401548295</v>
      </c>
      <c r="H17" s="11">
        <f>H16/12</f>
        <v>12.816982838462865</v>
      </c>
      <c r="I17" s="11">
        <f>I16/12</f>
        <v>15.390093878428289</v>
      </c>
      <c r="K17" s="2">
        <f t="shared" si="0"/>
        <v>6</v>
      </c>
    </row>
    <row r="18" spans="1:11">
      <c r="A18" s="2">
        <f t="shared" si="1"/>
        <v>7</v>
      </c>
      <c r="C18" s="4" t="s">
        <v>188</v>
      </c>
      <c r="D18" s="56">
        <f>D$49+D87+D$55+D53</f>
        <v>119.17439860279075</v>
      </c>
      <c r="E18" s="56">
        <f>E$49+E87+E$55+E53</f>
        <v>124.28038358046386</v>
      </c>
      <c r="F18" s="56">
        <f>F$49+F87+F$55+F53</f>
        <v>136.15794247672159</v>
      </c>
      <c r="K18" s="2">
        <f t="shared" si="0"/>
        <v>7</v>
      </c>
    </row>
    <row r="19" spans="1:11">
      <c r="A19" s="2">
        <f t="shared" si="1"/>
        <v>8</v>
      </c>
      <c r="C19" s="4" t="s">
        <v>88</v>
      </c>
      <c r="D19" s="56">
        <f>D18/12</f>
        <v>9.9311998835658954</v>
      </c>
      <c r="E19" s="56">
        <f>E18/12</f>
        <v>10.356698631705322</v>
      </c>
      <c r="F19" s="56">
        <f>F18/12</f>
        <v>11.346495206393465</v>
      </c>
      <c r="K19" s="2">
        <f t="shared" si="0"/>
        <v>8</v>
      </c>
    </row>
    <row r="20" spans="1:11">
      <c r="A20" s="2">
        <f t="shared" si="1"/>
        <v>9</v>
      </c>
      <c r="C20" s="4" t="s">
        <v>189</v>
      </c>
      <c r="D20" s="56"/>
      <c r="E20" s="56"/>
      <c r="F20" s="56"/>
      <c r="G20" s="11">
        <f>G$48+G87+G$55+G52</f>
        <v>149.11917954503355</v>
      </c>
      <c r="H20" s="11">
        <f>H$48+H87+H$55+H52</f>
        <v>156.09378179686243</v>
      </c>
      <c r="I20" s="11">
        <f>I$48+I87+I$55+I52</f>
        <v>185.99924258902041</v>
      </c>
      <c r="K20" s="2">
        <f t="shared" si="0"/>
        <v>9</v>
      </c>
    </row>
    <row r="21" spans="1:11">
      <c r="A21" s="2">
        <f t="shared" si="1"/>
        <v>10</v>
      </c>
      <c r="C21" s="4" t="s">
        <v>88</v>
      </c>
      <c r="D21" s="56"/>
      <c r="E21" s="56"/>
      <c r="F21" s="56"/>
      <c r="G21" s="11">
        <f>G20/12</f>
        <v>12.426598295419462</v>
      </c>
      <c r="H21" s="11">
        <f>H20/12</f>
        <v>13.007815149738535</v>
      </c>
      <c r="I21" s="11">
        <f>I20/12</f>
        <v>15.499936882418368</v>
      </c>
      <c r="K21" s="2">
        <f t="shared" si="0"/>
        <v>10</v>
      </c>
    </row>
    <row r="22" spans="1:11">
      <c r="A22" s="2">
        <f t="shared" si="1"/>
        <v>11</v>
      </c>
      <c r="C22" s="4" t="s">
        <v>190</v>
      </c>
      <c r="D22" s="56">
        <f>D$49+D88+D$55+D53</f>
        <v>165.40243556345456</v>
      </c>
      <c r="E22" s="56">
        <f>E$49+E88+E$55+E53</f>
        <v>169.06633199792253</v>
      </c>
      <c r="F22" s="56">
        <f>F$49+F88+F$55+F53</f>
        <v>181.16150405436659</v>
      </c>
      <c r="K22" s="2">
        <f t="shared" si="0"/>
        <v>11</v>
      </c>
    </row>
    <row r="23" spans="1:11">
      <c r="A23" s="2">
        <f t="shared" si="1"/>
        <v>12</v>
      </c>
      <c r="C23" s="4" t="s">
        <v>88</v>
      </c>
      <c r="D23" s="56">
        <f>D22/12</f>
        <v>13.783536296954546</v>
      </c>
      <c r="E23" s="56">
        <f>E22/12</f>
        <v>14.088860999826878</v>
      </c>
      <c r="F23" s="56">
        <f>F22/12</f>
        <v>15.096792004530549</v>
      </c>
      <c r="K23" s="2">
        <f t="shared" si="0"/>
        <v>12</v>
      </c>
    </row>
    <row r="24" spans="1:11">
      <c r="A24" s="2">
        <f t="shared" si="1"/>
        <v>13</v>
      </c>
      <c r="C24" s="4" t="s">
        <v>185</v>
      </c>
      <c r="D24" s="56"/>
      <c r="E24" s="56"/>
      <c r="F24" s="56"/>
      <c r="G24" s="11">
        <f>G$48+G88+G$55+G52</f>
        <v>204.84658507938963</v>
      </c>
      <c r="H24" s="11">
        <f>H$48+H88+H$55+H52</f>
        <v>206.24859178417236</v>
      </c>
      <c r="I24" s="11">
        <f>I$48+I88+I$55+I52</f>
        <v>255.6218853936262</v>
      </c>
      <c r="K24" s="2">
        <f t="shared" si="0"/>
        <v>13</v>
      </c>
    </row>
    <row r="25" spans="1:11">
      <c r="A25" s="2">
        <f t="shared" si="1"/>
        <v>14</v>
      </c>
      <c r="C25" s="4" t="s">
        <v>88</v>
      </c>
      <c r="D25" s="56"/>
      <c r="E25" s="56"/>
      <c r="F25" s="56"/>
      <c r="G25" s="11">
        <f>G24/12</f>
        <v>17.070548756615803</v>
      </c>
      <c r="H25" s="11">
        <f>H24/12</f>
        <v>17.18738264868103</v>
      </c>
      <c r="I25" s="11">
        <f>I24/12</f>
        <v>21.301823782802185</v>
      </c>
      <c r="K25" s="2">
        <f t="shared" si="0"/>
        <v>14</v>
      </c>
    </row>
    <row r="26" spans="1:11">
      <c r="A26" s="2">
        <f t="shared" si="1"/>
        <v>15</v>
      </c>
      <c r="C26" s="4"/>
      <c r="D26" s="56"/>
      <c r="E26" s="56"/>
      <c r="F26" s="56"/>
      <c r="G26" s="11"/>
      <c r="H26" s="11"/>
      <c r="I26" s="11"/>
      <c r="K26" s="2">
        <f t="shared" si="0"/>
        <v>15</v>
      </c>
    </row>
    <row r="27" spans="1:11">
      <c r="A27" s="2">
        <f t="shared" si="1"/>
        <v>16</v>
      </c>
      <c r="C27" s="48" t="s">
        <v>10</v>
      </c>
      <c r="D27" s="169"/>
      <c r="E27" s="169"/>
      <c r="F27" s="169"/>
      <c r="G27" s="162"/>
      <c r="H27" s="162"/>
      <c r="I27" s="162"/>
      <c r="K27" s="2">
        <f t="shared" si="0"/>
        <v>16</v>
      </c>
    </row>
    <row r="28" spans="1:11">
      <c r="A28" s="2">
        <f t="shared" si="1"/>
        <v>17</v>
      </c>
      <c r="C28" s="4" t="s">
        <v>102</v>
      </c>
      <c r="D28" s="56"/>
      <c r="E28" s="56"/>
      <c r="F28" s="56"/>
      <c r="G28" s="11"/>
      <c r="H28" s="11"/>
      <c r="I28" s="11"/>
      <c r="K28" s="2">
        <f t="shared" si="0"/>
        <v>17</v>
      </c>
    </row>
    <row r="29" spans="1:11">
      <c r="A29" s="2">
        <f t="shared" si="1"/>
        <v>18</v>
      </c>
      <c r="C29" s="4" t="s">
        <v>188</v>
      </c>
      <c r="D29" s="56">
        <f>D49+D55+D103+D53</f>
        <v>66.557878775342616</v>
      </c>
      <c r="E29" s="56">
        <f>E49+E55+E103+E53</f>
        <v>70.804990321067635</v>
      </c>
      <c r="F29" s="56">
        <f>F49+F55+F103+F53</f>
        <v>80.782384112189789</v>
      </c>
      <c r="K29" s="2">
        <f t="shared" si="0"/>
        <v>18</v>
      </c>
    </row>
    <row r="30" spans="1:11">
      <c r="A30" s="2">
        <f t="shared" si="1"/>
        <v>19</v>
      </c>
      <c r="C30" s="4" t="s">
        <v>88</v>
      </c>
      <c r="D30" s="26">
        <f>D29/12</f>
        <v>5.546489897945218</v>
      </c>
      <c r="E30" s="26">
        <f>E29/12</f>
        <v>5.9004158600889696</v>
      </c>
      <c r="F30" s="26">
        <f>F29/12</f>
        <v>6.7318653426824824</v>
      </c>
      <c r="K30" s="2">
        <f t="shared" si="0"/>
        <v>19</v>
      </c>
    </row>
    <row r="31" spans="1:11">
      <c r="A31" s="2">
        <f t="shared" si="1"/>
        <v>20</v>
      </c>
      <c r="C31" s="4" t="s">
        <v>189</v>
      </c>
      <c r="D31" s="26"/>
      <c r="E31" s="26"/>
      <c r="F31" s="26"/>
      <c r="G31" s="11">
        <f>G48+G55+G103+G52</f>
        <v>95.741380344124892</v>
      </c>
      <c r="H31" s="11">
        <f>H48+H55+H103+H52</f>
        <v>103.0542829729301</v>
      </c>
      <c r="I31" s="11">
        <f>I48+I55+I103+I52</f>
        <v>124.15169273857866</v>
      </c>
      <c r="K31" s="2">
        <f t="shared" si="0"/>
        <v>20</v>
      </c>
    </row>
    <row r="32" spans="1:11">
      <c r="A32" s="2">
        <f t="shared" si="1"/>
        <v>21</v>
      </c>
      <c r="C32" s="4" t="s">
        <v>88</v>
      </c>
      <c r="D32" s="26"/>
      <c r="E32" s="26"/>
      <c r="F32" s="26"/>
      <c r="G32" s="42">
        <f>G31/12</f>
        <v>7.9784483620104076</v>
      </c>
      <c r="H32" s="42">
        <f>H31/12</f>
        <v>8.5878569144108408</v>
      </c>
      <c r="I32" s="42">
        <f>I31/12</f>
        <v>10.345974394881555</v>
      </c>
      <c r="K32" s="2">
        <f t="shared" si="0"/>
        <v>21</v>
      </c>
    </row>
    <row r="33" spans="1:11">
      <c r="A33" s="2">
        <f t="shared" si="1"/>
        <v>22</v>
      </c>
      <c r="C33" s="4" t="s">
        <v>190</v>
      </c>
      <c r="D33" s="56">
        <f>D49+D55+D104+D53</f>
        <v>78.613961201751025</v>
      </c>
      <c r="E33" s="56">
        <f>E49+E55+E104+E53</f>
        <v>85.208275790959391</v>
      </c>
      <c r="F33" s="56">
        <f>F49+F55+F104+F53</f>
        <v>92.988784919586564</v>
      </c>
      <c r="K33" s="2">
        <f t="shared" si="0"/>
        <v>22</v>
      </c>
    </row>
    <row r="34" spans="1:11">
      <c r="A34" s="2">
        <f t="shared" si="1"/>
        <v>23</v>
      </c>
      <c r="C34" s="4" t="s">
        <v>88</v>
      </c>
      <c r="D34" s="26">
        <f>D33/12</f>
        <v>6.5511634334792523</v>
      </c>
      <c r="E34" s="26">
        <f>E33/12</f>
        <v>7.1006896492466156</v>
      </c>
      <c r="F34" s="26">
        <f>F33/12</f>
        <v>7.7490654099655467</v>
      </c>
      <c r="K34" s="2">
        <f t="shared" si="0"/>
        <v>23</v>
      </c>
    </row>
    <row r="35" spans="1:11">
      <c r="A35" s="2">
        <f t="shared" si="1"/>
        <v>24</v>
      </c>
      <c r="C35" s="4" t="s">
        <v>185</v>
      </c>
      <c r="D35" s="26"/>
      <c r="E35" s="26"/>
      <c r="F35" s="26"/>
      <c r="G35" s="11">
        <f>G48+G55+G104+G52</f>
        <v>100.57614939830327</v>
      </c>
      <c r="H35" s="11">
        <f>H48+H55+H104+H52</f>
        <v>114.8409201427739</v>
      </c>
      <c r="I35" s="11">
        <f>I48+I55+I104+I52</f>
        <v>130.78645976928652</v>
      </c>
      <c r="K35" s="2">
        <f t="shared" si="0"/>
        <v>24</v>
      </c>
    </row>
    <row r="36" spans="1:11">
      <c r="A36" s="2">
        <f t="shared" si="1"/>
        <v>25</v>
      </c>
      <c r="C36" s="4" t="s">
        <v>88</v>
      </c>
      <c r="D36" s="26"/>
      <c r="E36" s="26"/>
      <c r="F36" s="26"/>
      <c r="G36" s="42">
        <f>G35/12</f>
        <v>8.3813457831919393</v>
      </c>
      <c r="H36" s="42">
        <f>H35/12</f>
        <v>9.570076678564492</v>
      </c>
      <c r="I36" s="42">
        <f>I35/12</f>
        <v>10.898871647440544</v>
      </c>
      <c r="K36" s="2">
        <f t="shared" si="0"/>
        <v>25</v>
      </c>
    </row>
    <row r="37" spans="1:11">
      <c r="A37" s="2">
        <f t="shared" si="1"/>
        <v>26</v>
      </c>
      <c r="C37" s="4"/>
      <c r="D37" s="56"/>
      <c r="E37" s="56"/>
      <c r="F37" s="56"/>
      <c r="G37" s="11"/>
      <c r="H37" s="11"/>
      <c r="I37" s="11"/>
      <c r="K37" s="2">
        <f t="shared" si="0"/>
        <v>26</v>
      </c>
    </row>
    <row r="38" spans="1:11">
      <c r="A38" s="2">
        <f t="shared" si="1"/>
        <v>27</v>
      </c>
      <c r="C38" s="10" t="s">
        <v>5</v>
      </c>
      <c r="D38" s="76" t="s">
        <v>5</v>
      </c>
      <c r="E38" s="76" t="s">
        <v>5</v>
      </c>
      <c r="F38" s="76" t="s">
        <v>5</v>
      </c>
      <c r="G38" s="10" t="s">
        <v>5</v>
      </c>
      <c r="H38" s="10" t="s">
        <v>5</v>
      </c>
      <c r="I38" s="10" t="s">
        <v>5</v>
      </c>
      <c r="K38" s="2">
        <f t="shared" si="0"/>
        <v>27</v>
      </c>
    </row>
    <row r="39" spans="1:11">
      <c r="A39" s="2">
        <f t="shared" si="1"/>
        <v>28</v>
      </c>
      <c r="C39" s="1" t="s">
        <v>85</v>
      </c>
      <c r="D39" s="53">
        <f t="shared" ref="D39:I39" si="2">D8</f>
        <v>31</v>
      </c>
      <c r="E39" s="53">
        <f t="shared" si="2"/>
        <v>39</v>
      </c>
      <c r="F39" s="53">
        <f t="shared" si="2"/>
        <v>71</v>
      </c>
      <c r="G39" s="53">
        <f t="shared" si="2"/>
        <v>97</v>
      </c>
      <c r="H39" s="53">
        <f t="shared" si="2"/>
        <v>98</v>
      </c>
      <c r="I39" s="53">
        <f t="shared" si="2"/>
        <v>174</v>
      </c>
      <c r="K39" s="2">
        <f t="shared" si="0"/>
        <v>28</v>
      </c>
    </row>
    <row r="40" spans="1:11" s="27" customFormat="1">
      <c r="A40" s="2">
        <f t="shared" si="1"/>
        <v>29</v>
      </c>
      <c r="C40" s="49" t="s">
        <v>135</v>
      </c>
      <c r="D40" s="161">
        <v>0</v>
      </c>
      <c r="E40" s="161">
        <v>0</v>
      </c>
      <c r="F40" s="161">
        <v>0</v>
      </c>
      <c r="G40" s="161">
        <v>0</v>
      </c>
      <c r="H40" s="161">
        <v>0</v>
      </c>
      <c r="I40" s="161">
        <v>0</v>
      </c>
      <c r="K40" s="2">
        <f t="shared" si="0"/>
        <v>29</v>
      </c>
    </row>
    <row r="41" spans="1:11">
      <c r="A41" s="2">
        <f t="shared" si="1"/>
        <v>30</v>
      </c>
      <c r="C41" s="1" t="s">
        <v>144</v>
      </c>
      <c r="D41" s="53">
        <f t="shared" ref="D41:I41" si="3">SUM(D39:D40)</f>
        <v>31</v>
      </c>
      <c r="E41" s="53">
        <f t="shared" si="3"/>
        <v>39</v>
      </c>
      <c r="F41" s="53">
        <f t="shared" si="3"/>
        <v>71</v>
      </c>
      <c r="G41" s="37">
        <f t="shared" si="3"/>
        <v>97</v>
      </c>
      <c r="H41" s="37">
        <f t="shared" si="3"/>
        <v>98</v>
      </c>
      <c r="I41" s="37">
        <f t="shared" si="3"/>
        <v>174</v>
      </c>
      <c r="K41" s="2">
        <f t="shared" si="0"/>
        <v>30</v>
      </c>
    </row>
    <row r="42" spans="1:11">
      <c r="A42" s="2">
        <f t="shared" si="1"/>
        <v>31</v>
      </c>
      <c r="C42" s="1"/>
      <c r="D42" s="53"/>
      <c r="E42" s="53"/>
      <c r="F42" s="53"/>
      <c r="G42" s="37"/>
      <c r="H42" s="37"/>
      <c r="I42" s="37"/>
      <c r="K42" s="2">
        <f t="shared" si="0"/>
        <v>31</v>
      </c>
    </row>
    <row r="43" spans="1:11">
      <c r="A43" s="2">
        <f t="shared" si="1"/>
        <v>32</v>
      </c>
      <c r="B43" s="27"/>
      <c r="C43" s="51" t="s">
        <v>85</v>
      </c>
      <c r="D43" s="44">
        <f>D8</f>
        <v>31</v>
      </c>
      <c r="E43" s="44">
        <f>E8</f>
        <v>39</v>
      </c>
      <c r="F43" s="44">
        <f>F8</f>
        <v>71</v>
      </c>
      <c r="G43" s="108"/>
      <c r="H43" s="108"/>
      <c r="I43" s="108"/>
      <c r="J43" s="27"/>
      <c r="K43" s="2">
        <f t="shared" si="0"/>
        <v>32</v>
      </c>
    </row>
    <row r="44" spans="1:11">
      <c r="A44" s="2">
        <f t="shared" si="1"/>
        <v>33</v>
      </c>
      <c r="C44" s="73" t="s">
        <v>93</v>
      </c>
      <c r="D44" s="168">
        <v>0</v>
      </c>
      <c r="E44" s="168">
        <v>0</v>
      </c>
      <c r="F44" s="168">
        <v>0</v>
      </c>
      <c r="G44" s="47"/>
      <c r="H44" s="47"/>
      <c r="I44" s="47"/>
      <c r="K44" s="2">
        <f t="shared" ref="K44:K67" si="4">A44</f>
        <v>33</v>
      </c>
    </row>
    <row r="45" spans="1:11">
      <c r="A45" s="2">
        <f t="shared" si="1"/>
        <v>34</v>
      </c>
      <c r="C45" s="51" t="s">
        <v>143</v>
      </c>
      <c r="D45" s="125">
        <f>SUM(D43:D44)</f>
        <v>31</v>
      </c>
      <c r="E45" s="125">
        <f>SUM(E43:E44)</f>
        <v>39</v>
      </c>
      <c r="F45" s="125">
        <f>SUM(F43:F44)</f>
        <v>71</v>
      </c>
      <c r="G45" s="42"/>
      <c r="H45" s="11"/>
      <c r="I45" s="11"/>
      <c r="K45" s="2">
        <f t="shared" si="4"/>
        <v>34</v>
      </c>
    </row>
    <row r="46" spans="1:11">
      <c r="A46" s="2">
        <f t="shared" si="1"/>
        <v>35</v>
      </c>
      <c r="B46" s="10" t="s">
        <v>11</v>
      </c>
      <c r="C46" s="10" t="s">
        <v>5</v>
      </c>
      <c r="D46" s="10" t="s">
        <v>5</v>
      </c>
      <c r="E46" s="10" t="s">
        <v>5</v>
      </c>
      <c r="F46" s="10" t="s">
        <v>5</v>
      </c>
      <c r="G46" s="10" t="s">
        <v>5</v>
      </c>
      <c r="H46" s="10" t="s">
        <v>5</v>
      </c>
      <c r="I46" s="10" t="s">
        <v>5</v>
      </c>
      <c r="J46" s="1"/>
      <c r="K46" s="2">
        <f t="shared" si="4"/>
        <v>35</v>
      </c>
    </row>
    <row r="47" spans="1:11">
      <c r="A47" s="2">
        <f t="shared" si="1"/>
        <v>36</v>
      </c>
      <c r="C47" s="4" t="s">
        <v>191</v>
      </c>
      <c r="D47" s="265">
        <v>107.20216623074781</v>
      </c>
      <c r="E47" s="265">
        <f>D47</f>
        <v>107.20216623074781</v>
      </c>
      <c r="F47" s="265">
        <f t="shared" ref="F47:H47" si="5">E47</f>
        <v>107.20216623074781</v>
      </c>
      <c r="G47" s="265">
        <f t="shared" si="5"/>
        <v>107.20216623074781</v>
      </c>
      <c r="H47" s="265">
        <f t="shared" si="5"/>
        <v>107.20216623074781</v>
      </c>
      <c r="I47" s="265">
        <f>H47</f>
        <v>107.20216623074781</v>
      </c>
      <c r="K47" s="2">
        <f t="shared" si="4"/>
        <v>36</v>
      </c>
    </row>
    <row r="48" spans="1:11">
      <c r="A48" s="2">
        <f t="shared" si="1"/>
        <v>37</v>
      </c>
      <c r="C48" s="4" t="s">
        <v>192</v>
      </c>
      <c r="D48" s="11">
        <f t="shared" ref="D48:I48" si="6">D47*D41/1000</f>
        <v>3.3232671531531817</v>
      </c>
      <c r="E48" s="11">
        <f t="shared" si="6"/>
        <v>4.1808844829991649</v>
      </c>
      <c r="F48" s="11">
        <f t="shared" si="6"/>
        <v>7.6113538023830944</v>
      </c>
      <c r="G48" s="11">
        <f t="shared" si="6"/>
        <v>10.398610124382538</v>
      </c>
      <c r="H48" s="11">
        <f t="shared" si="6"/>
        <v>10.505812290613285</v>
      </c>
      <c r="I48" s="11">
        <f t="shared" si="6"/>
        <v>18.653176924150117</v>
      </c>
      <c r="K48" s="2">
        <f t="shared" si="4"/>
        <v>37</v>
      </c>
    </row>
    <row r="49" spans="1:11">
      <c r="A49" s="2">
        <f t="shared" si="1"/>
        <v>38</v>
      </c>
      <c r="C49" s="4" t="s">
        <v>193</v>
      </c>
      <c r="D49" s="11">
        <f>D47*D45/1000</f>
        <v>3.3232671531531817</v>
      </c>
      <c r="E49" s="11">
        <f>E47*E45/1000</f>
        <v>4.1808844829991649</v>
      </c>
      <c r="F49" s="11">
        <f>F47*F45/1000</f>
        <v>7.6113538023830944</v>
      </c>
      <c r="G49" s="11"/>
      <c r="H49" s="11"/>
      <c r="I49" s="11"/>
      <c r="K49" s="2">
        <f t="shared" si="4"/>
        <v>38</v>
      </c>
    </row>
    <row r="50" spans="1:11">
      <c r="A50" s="2">
        <f t="shared" si="1"/>
        <v>39</v>
      </c>
      <c r="B50" s="10" t="s">
        <v>11</v>
      </c>
      <c r="C50" s="10" t="s">
        <v>5</v>
      </c>
      <c r="D50" s="10" t="s">
        <v>5</v>
      </c>
      <c r="E50" s="10" t="s">
        <v>5</v>
      </c>
      <c r="F50" s="10" t="s">
        <v>5</v>
      </c>
      <c r="G50" s="10" t="s">
        <v>5</v>
      </c>
      <c r="H50" s="10" t="s">
        <v>5</v>
      </c>
      <c r="I50" s="10" t="s">
        <v>5</v>
      </c>
      <c r="J50" s="1"/>
      <c r="K50" s="2">
        <f t="shared" si="4"/>
        <v>39</v>
      </c>
    </row>
    <row r="51" spans="1:11">
      <c r="A51" s="2">
        <f t="shared" si="1"/>
        <v>40</v>
      </c>
      <c r="B51" s="10"/>
      <c r="C51" s="51" t="s">
        <v>209</v>
      </c>
      <c r="D51" s="265">
        <v>211.60620981080658</v>
      </c>
      <c r="E51" s="265">
        <f>D51</f>
        <v>211.60620981080658</v>
      </c>
      <c r="F51" s="265">
        <f t="shared" ref="F51:H51" si="7">E51</f>
        <v>211.60620981080658</v>
      </c>
      <c r="G51" s="265">
        <f t="shared" si="7"/>
        <v>211.60620981080658</v>
      </c>
      <c r="H51" s="265">
        <f t="shared" si="7"/>
        <v>211.60620981080658</v>
      </c>
      <c r="I51" s="265">
        <f>H51</f>
        <v>211.60620981080658</v>
      </c>
      <c r="J51" s="1"/>
      <c r="K51" s="2">
        <f t="shared" si="4"/>
        <v>40</v>
      </c>
    </row>
    <row r="52" spans="1:11">
      <c r="A52" s="2">
        <f t="shared" si="1"/>
        <v>41</v>
      </c>
      <c r="C52" s="51" t="s">
        <v>210</v>
      </c>
      <c r="D52" s="56">
        <f t="shared" ref="D52:I52" si="8">D51*D41/1000</f>
        <v>6.5597925041350038</v>
      </c>
      <c r="E52" s="56">
        <f t="shared" si="8"/>
        <v>8.2526421826214573</v>
      </c>
      <c r="F52" s="56">
        <f t="shared" si="8"/>
        <v>15.024040896567266</v>
      </c>
      <c r="G52" s="56">
        <f t="shared" si="8"/>
        <v>20.525802351648238</v>
      </c>
      <c r="H52" s="56">
        <f t="shared" si="8"/>
        <v>20.737408561459045</v>
      </c>
      <c r="I52" s="56">
        <f t="shared" si="8"/>
        <v>36.819480507080343</v>
      </c>
      <c r="K52" s="2">
        <f t="shared" si="4"/>
        <v>41</v>
      </c>
    </row>
    <row r="53" spans="1:11">
      <c r="A53" s="2">
        <f t="shared" si="1"/>
        <v>42</v>
      </c>
      <c r="C53" s="51" t="s">
        <v>211</v>
      </c>
      <c r="D53" s="56">
        <f>D51*D45/1000</f>
        <v>6.5597925041350038</v>
      </c>
      <c r="E53" s="56">
        <f>E51*E45/1000</f>
        <v>8.2526421826214573</v>
      </c>
      <c r="F53" s="56">
        <f>F51*F45/1000</f>
        <v>15.024040896567266</v>
      </c>
      <c r="G53" s="56"/>
      <c r="H53" s="56"/>
      <c r="I53" s="56"/>
      <c r="K53" s="2">
        <f t="shared" si="4"/>
        <v>42</v>
      </c>
    </row>
    <row r="54" spans="1:11">
      <c r="A54" s="2">
        <f t="shared" si="1"/>
        <v>43</v>
      </c>
      <c r="B54" s="10" t="s">
        <v>11</v>
      </c>
      <c r="C54" s="10" t="s">
        <v>5</v>
      </c>
      <c r="D54" s="10" t="s">
        <v>5</v>
      </c>
      <c r="E54" s="10" t="s">
        <v>5</v>
      </c>
      <c r="F54" s="10" t="s">
        <v>5</v>
      </c>
      <c r="G54" s="10" t="s">
        <v>5</v>
      </c>
      <c r="H54" s="10" t="s">
        <v>5</v>
      </c>
      <c r="I54" s="10" t="s">
        <v>5</v>
      </c>
      <c r="J54" s="1"/>
      <c r="K54" s="2">
        <f t="shared" si="4"/>
        <v>43</v>
      </c>
    </row>
    <row r="55" spans="1:11">
      <c r="A55" s="2">
        <f t="shared" si="1"/>
        <v>44</v>
      </c>
      <c r="C55" s="1" t="s">
        <v>92</v>
      </c>
      <c r="D55" s="45">
        <f>'LS-1 LED FACILITIES COSTS ADDER'!E96</f>
        <v>16.97519103685303</v>
      </c>
      <c r="E55" s="45">
        <f t="shared" ref="E55:H55" si="9">D55</f>
        <v>16.97519103685303</v>
      </c>
      <c r="F55" s="45">
        <f t="shared" si="9"/>
        <v>16.97519103685303</v>
      </c>
      <c r="G55" s="45">
        <f t="shared" si="9"/>
        <v>16.97519103685303</v>
      </c>
      <c r="H55" s="45">
        <f t="shared" si="9"/>
        <v>16.97519103685303</v>
      </c>
      <c r="I55" s="45">
        <f>H55</f>
        <v>16.97519103685303</v>
      </c>
      <c r="K55" s="2">
        <f t="shared" si="4"/>
        <v>44</v>
      </c>
    </row>
    <row r="56" spans="1:11">
      <c r="A56" s="2">
        <f t="shared" si="1"/>
        <v>45</v>
      </c>
      <c r="B56" s="10" t="s">
        <v>11</v>
      </c>
      <c r="C56" s="10" t="s">
        <v>5</v>
      </c>
      <c r="D56" s="10" t="s">
        <v>5</v>
      </c>
      <c r="E56" s="10" t="s">
        <v>5</v>
      </c>
      <c r="F56" s="10" t="s">
        <v>5</v>
      </c>
      <c r="G56" s="10" t="s">
        <v>5</v>
      </c>
      <c r="H56" s="10" t="s">
        <v>5</v>
      </c>
      <c r="I56" s="10" t="s">
        <v>5</v>
      </c>
      <c r="J56" s="1"/>
      <c r="K56" s="2">
        <f t="shared" si="4"/>
        <v>45</v>
      </c>
    </row>
    <row r="57" spans="1:11">
      <c r="A57" s="2">
        <f t="shared" si="1"/>
        <v>46</v>
      </c>
      <c r="B57" s="10"/>
      <c r="C57" s="10"/>
      <c r="D57" s="10"/>
      <c r="E57" s="10"/>
      <c r="F57" s="10"/>
      <c r="G57" s="10"/>
      <c r="H57" s="10"/>
      <c r="I57" s="10"/>
      <c r="J57" s="1"/>
      <c r="K57" s="2">
        <f t="shared" si="4"/>
        <v>46</v>
      </c>
    </row>
    <row r="58" spans="1:11">
      <c r="A58" s="2">
        <f t="shared" si="1"/>
        <v>47</v>
      </c>
      <c r="B58" s="10"/>
      <c r="C58" s="163" t="s">
        <v>133</v>
      </c>
      <c r="D58" s="166" t="s">
        <v>238</v>
      </c>
      <c r="E58" s="166" t="s">
        <v>239</v>
      </c>
      <c r="F58" s="166" t="s">
        <v>236</v>
      </c>
      <c r="G58" s="166" t="s">
        <v>240</v>
      </c>
      <c r="H58" s="166" t="s">
        <v>241</v>
      </c>
      <c r="I58" s="166" t="s">
        <v>237</v>
      </c>
      <c r="J58" s="7"/>
      <c r="K58" s="2">
        <f t="shared" si="4"/>
        <v>47</v>
      </c>
    </row>
    <row r="59" spans="1:11">
      <c r="A59" s="2">
        <f t="shared" si="1"/>
        <v>48</v>
      </c>
      <c r="B59" s="10"/>
      <c r="C59" s="163"/>
      <c r="D59" s="10"/>
      <c r="E59" s="10"/>
      <c r="F59" s="10"/>
      <c r="G59" s="10"/>
      <c r="H59" s="10"/>
      <c r="I59" s="10"/>
      <c r="J59" s="1"/>
      <c r="K59" s="2">
        <f t="shared" si="4"/>
        <v>48</v>
      </c>
    </row>
    <row r="60" spans="1:11">
      <c r="A60" s="2">
        <f t="shared" si="1"/>
        <v>49</v>
      </c>
      <c r="B60" s="10"/>
      <c r="C60" s="77" t="s">
        <v>117</v>
      </c>
      <c r="D60" s="10"/>
      <c r="E60" s="10"/>
      <c r="F60" s="10"/>
      <c r="G60" s="10"/>
      <c r="H60" s="10"/>
      <c r="I60" s="10"/>
      <c r="J60" s="1"/>
      <c r="K60" s="2">
        <f t="shared" si="4"/>
        <v>49</v>
      </c>
    </row>
    <row r="61" spans="1:11">
      <c r="A61" s="2">
        <f t="shared" si="1"/>
        <v>50</v>
      </c>
      <c r="B61" s="10"/>
      <c r="C61" s="48" t="s">
        <v>118</v>
      </c>
      <c r="D61" s="10"/>
      <c r="E61" s="10"/>
      <c r="F61" s="10"/>
      <c r="G61" s="10"/>
      <c r="H61" s="10"/>
      <c r="I61" s="10"/>
      <c r="J61" s="1"/>
      <c r="K61" s="2">
        <f t="shared" si="4"/>
        <v>50</v>
      </c>
    </row>
    <row r="62" spans="1:11">
      <c r="A62" s="2">
        <f t="shared" si="1"/>
        <v>51</v>
      </c>
      <c r="C62" s="48" t="s">
        <v>116</v>
      </c>
      <c r="D62" s="272">
        <v>3328.3025276818498</v>
      </c>
      <c r="E62" s="272">
        <v>3471.2172514091831</v>
      </c>
      <c r="F62" s="272">
        <v>3209.1131043979249</v>
      </c>
      <c r="G62" s="272">
        <v>3110.6703024405692</v>
      </c>
      <c r="H62" s="272">
        <v>3238.4442074024009</v>
      </c>
      <c r="I62" s="272">
        <v>3174.672026991987</v>
      </c>
      <c r="K62" s="2">
        <f t="shared" si="4"/>
        <v>51</v>
      </c>
    </row>
    <row r="63" spans="1:11">
      <c r="A63" s="2">
        <f t="shared" si="1"/>
        <v>52</v>
      </c>
      <c r="C63" s="48" t="s">
        <v>198</v>
      </c>
      <c r="D63" s="272">
        <v>1068.7739604448209</v>
      </c>
      <c r="E63" s="272">
        <v>1093.585996496852</v>
      </c>
      <c r="F63" s="272">
        <v>1143.3072975090483</v>
      </c>
      <c r="G63" s="272">
        <v>1222.490693916302</v>
      </c>
      <c r="H63" s="272">
        <v>1310.0943742025224</v>
      </c>
      <c r="I63" s="272">
        <v>1401.0420344363461</v>
      </c>
      <c r="K63" s="2">
        <f t="shared" si="4"/>
        <v>52</v>
      </c>
    </row>
    <row r="64" spans="1:11">
      <c r="A64" s="2">
        <f t="shared" si="1"/>
        <v>53</v>
      </c>
      <c r="C64" s="4" t="s">
        <v>195</v>
      </c>
      <c r="D64" s="60">
        <f t="shared" ref="D64:I64" si="10">D62-D63</f>
        <v>2259.5285672370292</v>
      </c>
      <c r="E64" s="60">
        <f t="shared" si="10"/>
        <v>2377.6312549123313</v>
      </c>
      <c r="F64" s="60">
        <f t="shared" si="10"/>
        <v>2065.8058068888768</v>
      </c>
      <c r="G64" s="60">
        <f t="shared" si="10"/>
        <v>1888.1796085242672</v>
      </c>
      <c r="H64" s="60">
        <f t="shared" si="10"/>
        <v>1928.3498331998785</v>
      </c>
      <c r="I64" s="60">
        <f t="shared" si="10"/>
        <v>1773.6299925556409</v>
      </c>
      <c r="K64" s="2">
        <f t="shared" si="4"/>
        <v>53</v>
      </c>
    </row>
    <row r="65" spans="1:11">
      <c r="A65" s="2">
        <f t="shared" si="1"/>
        <v>54</v>
      </c>
      <c r="C65" s="1"/>
      <c r="D65" s="60"/>
      <c r="E65" s="60"/>
      <c r="F65" s="60"/>
      <c r="G65" s="60"/>
      <c r="H65" s="60"/>
      <c r="I65" s="60"/>
      <c r="K65" s="2">
        <f t="shared" si="4"/>
        <v>54</v>
      </c>
    </row>
    <row r="66" spans="1:11">
      <c r="A66" s="2">
        <f t="shared" si="1"/>
        <v>55</v>
      </c>
      <c r="C66" s="48" t="s">
        <v>120</v>
      </c>
      <c r="K66" s="2">
        <f t="shared" si="4"/>
        <v>55</v>
      </c>
    </row>
    <row r="67" spans="1:11">
      <c r="A67" s="2">
        <f t="shared" si="1"/>
        <v>56</v>
      </c>
      <c r="C67" s="48" t="s">
        <v>116</v>
      </c>
      <c r="D67" s="272">
        <v>3328.3025276818498</v>
      </c>
      <c r="E67" s="272">
        <v>3471.2172514091831</v>
      </c>
      <c r="F67" s="272">
        <v>3209.1131043979249</v>
      </c>
      <c r="G67" s="272">
        <v>3110.6703024405692</v>
      </c>
      <c r="H67" s="272">
        <v>3238.4442074024009</v>
      </c>
      <c r="I67" s="272">
        <v>3174.672026991987</v>
      </c>
      <c r="K67" s="2">
        <f t="shared" si="4"/>
        <v>56</v>
      </c>
    </row>
    <row r="68" spans="1:11">
      <c r="A68" s="2">
        <f t="shared" si="1"/>
        <v>57</v>
      </c>
      <c r="C68" s="48" t="s">
        <v>121</v>
      </c>
      <c r="D68" s="272">
        <v>1760.6618156472734</v>
      </c>
      <c r="E68" s="272">
        <v>1763.8903362664678</v>
      </c>
      <c r="F68" s="272">
        <v>1816.8686196764513</v>
      </c>
      <c r="G68" s="272">
        <v>2056.5541243832236</v>
      </c>
      <c r="H68" s="272">
        <v>2060.7536319108799</v>
      </c>
      <c r="I68" s="272">
        <v>2443.0733247676812</v>
      </c>
      <c r="K68" s="2">
        <f t="shared" ref="K68:K104" si="11">A68</f>
        <v>57</v>
      </c>
    </row>
    <row r="69" spans="1:11">
      <c r="A69" s="2">
        <f t="shared" si="1"/>
        <v>58</v>
      </c>
      <c r="C69" s="4" t="s">
        <v>195</v>
      </c>
      <c r="D69" s="60">
        <f t="shared" ref="D69:I69" si="12">D67-D68</f>
        <v>1567.6407120345764</v>
      </c>
      <c r="E69" s="60">
        <f t="shared" si="12"/>
        <v>1707.3269151427153</v>
      </c>
      <c r="F69" s="60">
        <f t="shared" si="12"/>
        <v>1392.2444847214736</v>
      </c>
      <c r="G69" s="60">
        <f t="shared" si="12"/>
        <v>1054.1161780573457</v>
      </c>
      <c r="H69" s="60">
        <f t="shared" si="12"/>
        <v>1177.690575491521</v>
      </c>
      <c r="I69" s="60">
        <f t="shared" si="12"/>
        <v>731.59870222430573</v>
      </c>
      <c r="K69" s="2">
        <f t="shared" si="11"/>
        <v>58</v>
      </c>
    </row>
    <row r="70" spans="1:11">
      <c r="A70" s="2">
        <f t="shared" si="1"/>
        <v>59</v>
      </c>
      <c r="C70" s="1"/>
      <c r="D70" s="60"/>
      <c r="E70" s="60"/>
      <c r="F70" s="60"/>
      <c r="G70" s="60"/>
      <c r="H70" s="60"/>
      <c r="I70" s="60"/>
      <c r="K70" s="2">
        <f t="shared" si="11"/>
        <v>59</v>
      </c>
    </row>
    <row r="71" spans="1:11">
      <c r="A71" s="2">
        <f t="shared" si="1"/>
        <v>60</v>
      </c>
      <c r="C71" s="48" t="s">
        <v>83</v>
      </c>
      <c r="D71" s="60"/>
      <c r="E71" s="60"/>
      <c r="F71" s="60"/>
      <c r="G71" s="60"/>
      <c r="H71" s="60"/>
      <c r="I71" s="60"/>
      <c r="K71" s="2">
        <f t="shared" si="11"/>
        <v>60</v>
      </c>
    </row>
    <row r="72" spans="1:11">
      <c r="A72" s="2">
        <f t="shared" si="1"/>
        <v>61</v>
      </c>
      <c r="C72" s="48" t="s">
        <v>122</v>
      </c>
      <c r="D72" s="60">
        <f>D68</f>
        <v>1760.6618156472734</v>
      </c>
      <c r="E72" s="60">
        <f t="shared" ref="E72:I72" si="13">E68</f>
        <v>1763.8903362664678</v>
      </c>
      <c r="F72" s="60">
        <f t="shared" si="13"/>
        <v>1816.8686196764513</v>
      </c>
      <c r="G72" s="60">
        <f t="shared" si="13"/>
        <v>2056.5541243832236</v>
      </c>
      <c r="H72" s="60">
        <f t="shared" si="13"/>
        <v>2060.7536319108799</v>
      </c>
      <c r="I72" s="60">
        <f t="shared" si="13"/>
        <v>2443.0733247676812</v>
      </c>
      <c r="K72" s="2">
        <f t="shared" si="11"/>
        <v>61</v>
      </c>
    </row>
    <row r="73" spans="1:11">
      <c r="A73" s="2">
        <f t="shared" si="1"/>
        <v>62</v>
      </c>
      <c r="C73" s="4" t="s">
        <v>196</v>
      </c>
      <c r="D73" s="60">
        <f>D69</f>
        <v>1567.6407120345764</v>
      </c>
      <c r="E73" s="60">
        <f t="shared" ref="E73:I73" si="14">E69</f>
        <v>1707.3269151427153</v>
      </c>
      <c r="F73" s="60">
        <f t="shared" si="14"/>
        <v>1392.2444847214736</v>
      </c>
      <c r="G73" s="60">
        <f t="shared" si="14"/>
        <v>1054.1161780573457</v>
      </c>
      <c r="H73" s="60">
        <f t="shared" si="14"/>
        <v>1177.690575491521</v>
      </c>
      <c r="I73" s="60">
        <f t="shared" si="14"/>
        <v>731.59870222430573</v>
      </c>
      <c r="K73" s="2">
        <f t="shared" si="11"/>
        <v>62</v>
      </c>
    </row>
    <row r="74" spans="1:11">
      <c r="A74" s="2">
        <f t="shared" si="1"/>
        <v>63</v>
      </c>
      <c r="C74" s="48" t="s">
        <v>123</v>
      </c>
      <c r="D74" s="272">
        <v>138.54418486931334</v>
      </c>
      <c r="E74" s="272">
        <v>139.65761429544887</v>
      </c>
      <c r="F74" s="272">
        <v>141.55091831856319</v>
      </c>
      <c r="G74" s="272">
        <v>156.94698156650583</v>
      </c>
      <c r="H74" s="272">
        <v>158.03017989524702</v>
      </c>
      <c r="I74" s="272">
        <v>183.17403692554274</v>
      </c>
      <c r="K74" s="2">
        <f t="shared" si="11"/>
        <v>63</v>
      </c>
    </row>
    <row r="75" spans="1:11">
      <c r="A75" s="2">
        <f t="shared" ref="A75:A97" si="15">A74+1</f>
        <v>64</v>
      </c>
      <c r="C75" s="1"/>
      <c r="D75" s="60"/>
      <c r="E75" s="60"/>
      <c r="F75" s="60"/>
      <c r="G75" s="60"/>
      <c r="H75" s="60"/>
      <c r="I75" s="60"/>
      <c r="K75" s="2">
        <f t="shared" si="11"/>
        <v>64</v>
      </c>
    </row>
    <row r="76" spans="1:11">
      <c r="A76" s="2">
        <f t="shared" si="15"/>
        <v>65</v>
      </c>
      <c r="C76" s="48" t="s">
        <v>82</v>
      </c>
      <c r="D76" s="60"/>
      <c r="E76" s="60"/>
      <c r="F76" s="60"/>
      <c r="G76" s="60"/>
      <c r="H76" s="60"/>
      <c r="I76" s="60"/>
      <c r="K76" s="2">
        <f t="shared" si="11"/>
        <v>65</v>
      </c>
    </row>
    <row r="77" spans="1:11">
      <c r="A77" s="2">
        <f t="shared" si="15"/>
        <v>66</v>
      </c>
      <c r="C77" s="48" t="s">
        <v>122</v>
      </c>
      <c r="D77" s="60">
        <f>D63</f>
        <v>1068.7739604448209</v>
      </c>
      <c r="E77" s="60">
        <f t="shared" ref="E77:I77" si="16">E63</f>
        <v>1093.585996496852</v>
      </c>
      <c r="F77" s="60">
        <f t="shared" si="16"/>
        <v>1143.3072975090483</v>
      </c>
      <c r="G77" s="60">
        <f t="shared" si="16"/>
        <v>1222.490693916302</v>
      </c>
      <c r="H77" s="60">
        <f t="shared" si="16"/>
        <v>1310.0943742025224</v>
      </c>
      <c r="I77" s="60">
        <f t="shared" si="16"/>
        <v>1401.0420344363461</v>
      </c>
      <c r="K77" s="2">
        <f t="shared" si="11"/>
        <v>66</v>
      </c>
    </row>
    <row r="78" spans="1:11">
      <c r="A78" s="2">
        <f t="shared" si="15"/>
        <v>67</v>
      </c>
      <c r="C78" s="4" t="s">
        <v>196</v>
      </c>
      <c r="D78" s="60">
        <f>D64</f>
        <v>2259.5285672370292</v>
      </c>
      <c r="E78" s="60">
        <f t="shared" ref="E78:I78" si="17">E64</f>
        <v>2377.6312549123313</v>
      </c>
      <c r="F78" s="60">
        <f t="shared" si="17"/>
        <v>2065.8058068888768</v>
      </c>
      <c r="G78" s="60">
        <f t="shared" si="17"/>
        <v>1888.1796085242672</v>
      </c>
      <c r="H78" s="60">
        <f t="shared" si="17"/>
        <v>1928.3498331998785</v>
      </c>
      <c r="I78" s="60">
        <f t="shared" si="17"/>
        <v>1773.6299925556409</v>
      </c>
      <c r="K78" s="2">
        <f t="shared" si="11"/>
        <v>67</v>
      </c>
    </row>
    <row r="79" spans="1:11">
      <c r="A79" s="2">
        <f t="shared" si="15"/>
        <v>68</v>
      </c>
      <c r="C79" s="48" t="s">
        <v>123</v>
      </c>
      <c r="D79" s="272">
        <v>92.316147908649526</v>
      </c>
      <c r="E79" s="272">
        <v>94.87166587799021</v>
      </c>
      <c r="F79" s="272">
        <v>96.547356740918204</v>
      </c>
      <c r="G79" s="272">
        <v>101.21957603214976</v>
      </c>
      <c r="H79" s="272">
        <v>107.87536990793708</v>
      </c>
      <c r="I79" s="272">
        <v>113.55139412093693</v>
      </c>
      <c r="K79" s="2">
        <f t="shared" si="11"/>
        <v>68</v>
      </c>
    </row>
    <row r="80" spans="1:11">
      <c r="A80" s="2">
        <f t="shared" si="15"/>
        <v>69</v>
      </c>
      <c r="C80" s="48"/>
      <c r="D80" s="60"/>
      <c r="E80" s="60"/>
      <c r="F80" s="60"/>
      <c r="G80" s="60"/>
      <c r="H80" s="60"/>
      <c r="I80" s="60"/>
      <c r="K80" s="2">
        <f t="shared" si="11"/>
        <v>69</v>
      </c>
    </row>
    <row r="81" spans="1:21">
      <c r="A81" s="2">
        <f t="shared" si="15"/>
        <v>70</v>
      </c>
      <c r="C81" s="48" t="s">
        <v>81</v>
      </c>
      <c r="D81" s="60"/>
      <c r="E81" s="60"/>
      <c r="F81" s="60"/>
      <c r="G81" s="60"/>
      <c r="H81" s="60"/>
      <c r="I81" s="60"/>
      <c r="K81" s="2">
        <f t="shared" si="11"/>
        <v>70</v>
      </c>
    </row>
    <row r="82" spans="1:21">
      <c r="A82" s="2">
        <f t="shared" si="15"/>
        <v>71</v>
      </c>
      <c r="C82" s="77" t="s">
        <v>201</v>
      </c>
      <c r="D82" s="272">
        <v>1203.1582013298143</v>
      </c>
      <c r="E82" s="272">
        <v>1227.9702373818452</v>
      </c>
      <c r="F82" s="272">
        <v>1277.6915383940418</v>
      </c>
      <c r="G82" s="272">
        <v>1356.8749348012955</v>
      </c>
      <c r="H82" s="272">
        <v>1444.4786150875157</v>
      </c>
      <c r="I82" s="272">
        <v>1535.4262753213393</v>
      </c>
      <c r="K82" s="2">
        <f t="shared" si="11"/>
        <v>71</v>
      </c>
    </row>
    <row r="83" spans="1:21">
      <c r="A83" s="2">
        <f t="shared" si="15"/>
        <v>72</v>
      </c>
      <c r="C83" s="48" t="s">
        <v>123</v>
      </c>
      <c r="D83" s="272">
        <v>87.945863077969307</v>
      </c>
      <c r="E83" s="272">
        <v>89.759519771582603</v>
      </c>
      <c r="F83" s="272">
        <v>93.39394018782049</v>
      </c>
      <c r="G83" s="272">
        <v>99.181917305695734</v>
      </c>
      <c r="H83" s="272">
        <v>105.58538217262902</v>
      </c>
      <c r="I83" s="272">
        <v>112.23327807305597</v>
      </c>
      <c r="K83" s="2">
        <f t="shared" si="11"/>
        <v>72</v>
      </c>
    </row>
    <row r="84" spans="1:21">
      <c r="A84" s="2">
        <f t="shared" si="15"/>
        <v>73</v>
      </c>
      <c r="C84" s="163"/>
      <c r="D84" s="60"/>
      <c r="E84" s="60"/>
      <c r="F84" s="60"/>
      <c r="G84" s="60"/>
      <c r="H84" s="60"/>
      <c r="I84" s="60"/>
      <c r="K84" s="2">
        <f t="shared" si="11"/>
        <v>73</v>
      </c>
    </row>
    <row r="85" spans="1:21">
      <c r="A85" s="2">
        <f t="shared" si="15"/>
        <v>74</v>
      </c>
      <c r="C85" s="1" t="s">
        <v>130</v>
      </c>
      <c r="D85" s="11"/>
      <c r="E85" s="11"/>
      <c r="F85" s="11"/>
      <c r="G85" s="11"/>
      <c r="H85" s="11"/>
      <c r="I85" s="11"/>
      <c r="K85" s="2">
        <f t="shared" si="11"/>
        <v>74</v>
      </c>
    </row>
    <row r="86" spans="1:21">
      <c r="A86" s="2">
        <f t="shared" si="15"/>
        <v>75</v>
      </c>
      <c r="C86" s="4" t="s">
        <v>124</v>
      </c>
      <c r="D86" s="46">
        <f t="shared" ref="D86:I86" si="18">D83</f>
        <v>87.945863077969307</v>
      </c>
      <c r="E86" s="46">
        <f t="shared" si="18"/>
        <v>89.759519771582603</v>
      </c>
      <c r="F86" s="46">
        <f t="shared" si="18"/>
        <v>93.39394018782049</v>
      </c>
      <c r="G86" s="46">
        <f t="shared" si="18"/>
        <v>99.181917305695734</v>
      </c>
      <c r="H86" s="46">
        <f t="shared" si="18"/>
        <v>105.58538217262902</v>
      </c>
      <c r="I86" s="46">
        <f t="shared" si="18"/>
        <v>112.23327807305597</v>
      </c>
      <c r="K86" s="2">
        <f t="shared" si="11"/>
        <v>75</v>
      </c>
      <c r="N86" s="236"/>
      <c r="O86" s="46"/>
      <c r="P86" s="46"/>
      <c r="Q86" s="46"/>
      <c r="R86" s="46"/>
      <c r="S86" s="46"/>
      <c r="T86" s="46"/>
      <c r="U86" s="46"/>
    </row>
    <row r="87" spans="1:21">
      <c r="A87" s="2">
        <f t="shared" si="15"/>
        <v>76</v>
      </c>
      <c r="C87" s="4" t="s">
        <v>125</v>
      </c>
      <c r="D87" s="46">
        <f t="shared" ref="D87:I87" si="19">D79</f>
        <v>92.316147908649526</v>
      </c>
      <c r="E87" s="46">
        <f t="shared" si="19"/>
        <v>94.87166587799021</v>
      </c>
      <c r="F87" s="46">
        <f t="shared" si="19"/>
        <v>96.547356740918204</v>
      </c>
      <c r="G87" s="46">
        <f t="shared" si="19"/>
        <v>101.21957603214976</v>
      </c>
      <c r="H87" s="46">
        <f t="shared" si="19"/>
        <v>107.87536990793708</v>
      </c>
      <c r="I87" s="46">
        <f t="shared" si="19"/>
        <v>113.55139412093693</v>
      </c>
      <c r="K87" s="2">
        <f t="shared" si="11"/>
        <v>76</v>
      </c>
      <c r="N87" s="236"/>
      <c r="O87" s="46"/>
      <c r="P87" s="46"/>
      <c r="Q87" s="46"/>
      <c r="R87" s="46"/>
      <c r="S87" s="46"/>
      <c r="T87" s="46"/>
      <c r="U87" s="46"/>
    </row>
    <row r="88" spans="1:21">
      <c r="A88" s="2">
        <f t="shared" si="15"/>
        <v>77</v>
      </c>
      <c r="C88" s="1" t="s">
        <v>126</v>
      </c>
      <c r="D88" s="60">
        <f t="shared" ref="D88:I88" si="20">D74</f>
        <v>138.54418486931334</v>
      </c>
      <c r="E88" s="60">
        <f t="shared" si="20"/>
        <v>139.65761429544887</v>
      </c>
      <c r="F88" s="60">
        <f t="shared" si="20"/>
        <v>141.55091831856319</v>
      </c>
      <c r="G88" s="60">
        <f t="shared" si="20"/>
        <v>156.94698156650583</v>
      </c>
      <c r="H88" s="60">
        <f t="shared" si="20"/>
        <v>158.03017989524702</v>
      </c>
      <c r="I88" s="60">
        <f t="shared" si="20"/>
        <v>183.17403692554274</v>
      </c>
      <c r="K88" s="2">
        <f t="shared" si="11"/>
        <v>77</v>
      </c>
      <c r="N88" s="236"/>
      <c r="O88" s="46"/>
      <c r="P88" s="46"/>
      <c r="Q88" s="46"/>
      <c r="R88" s="46"/>
      <c r="S88" s="46"/>
      <c r="T88" s="46"/>
      <c r="U88" s="46"/>
    </row>
    <row r="89" spans="1:21">
      <c r="A89" s="2">
        <f t="shared" si="15"/>
        <v>78</v>
      </c>
      <c r="C89" s="1"/>
      <c r="K89" s="2">
        <f t="shared" si="11"/>
        <v>78</v>
      </c>
    </row>
    <row r="90" spans="1:21">
      <c r="A90" s="2">
        <f t="shared" si="15"/>
        <v>79</v>
      </c>
      <c r="C90" s="163" t="s">
        <v>127</v>
      </c>
      <c r="D90" s="46"/>
      <c r="E90" s="46"/>
      <c r="F90" s="46"/>
      <c r="G90" s="46"/>
      <c r="H90" s="46"/>
      <c r="I90" s="46"/>
      <c r="K90" s="2">
        <f t="shared" si="11"/>
        <v>79</v>
      </c>
    </row>
    <row r="91" spans="1:21">
      <c r="A91" s="2">
        <f t="shared" si="15"/>
        <v>80</v>
      </c>
      <c r="C91" s="163" t="s">
        <v>232</v>
      </c>
      <c r="D91" s="46"/>
      <c r="E91" s="46"/>
      <c r="F91" s="46"/>
      <c r="G91" s="46"/>
      <c r="H91" s="46"/>
      <c r="I91" s="46"/>
      <c r="K91" s="2">
        <f t="shared" si="11"/>
        <v>80</v>
      </c>
    </row>
    <row r="92" spans="1:21">
      <c r="A92" s="2">
        <f t="shared" si="15"/>
        <v>81</v>
      </c>
      <c r="C92" s="48" t="s">
        <v>118</v>
      </c>
      <c r="K92" s="2">
        <f t="shared" si="11"/>
        <v>81</v>
      </c>
    </row>
    <row r="93" spans="1:21">
      <c r="A93" s="2">
        <f t="shared" si="15"/>
        <v>82</v>
      </c>
      <c r="C93" s="48" t="s">
        <v>128</v>
      </c>
      <c r="D93" s="273">
        <v>3537.2950800430249</v>
      </c>
      <c r="E93" s="273">
        <v>3914.2200877000878</v>
      </c>
      <c r="F93" s="273">
        <v>3564.8498177168003</v>
      </c>
      <c r="G93" s="273">
        <v>2872.3574287562969</v>
      </c>
      <c r="H93" s="273">
        <v>4148.107047590619</v>
      </c>
      <c r="I93" s="273">
        <v>3102.4205579941272</v>
      </c>
      <c r="K93" s="2">
        <f t="shared" si="11"/>
        <v>82</v>
      </c>
    </row>
    <row r="94" spans="1:21">
      <c r="A94" s="2">
        <f t="shared" si="15"/>
        <v>83</v>
      </c>
      <c r="C94" s="48" t="s">
        <v>129</v>
      </c>
      <c r="D94" s="165">
        <f>D93-D62</f>
        <v>208.99255236117506</v>
      </c>
      <c r="E94" s="165">
        <f>E93-E62</f>
        <v>443.00283629090472</v>
      </c>
      <c r="F94" s="165">
        <f>F93-F62</f>
        <v>355.73671331887545</v>
      </c>
      <c r="G94" s="165">
        <f>IF(G93-G62&lt;0,0,G93-G62)</f>
        <v>0</v>
      </c>
      <c r="H94" s="165">
        <f>H93-H62</f>
        <v>909.66284018821807</v>
      </c>
      <c r="I94" s="165">
        <f>I93-I62</f>
        <v>-72.251468997859774</v>
      </c>
      <c r="K94" s="2">
        <f t="shared" si="11"/>
        <v>83</v>
      </c>
    </row>
    <row r="95" spans="1:21">
      <c r="A95" s="2">
        <f t="shared" si="15"/>
        <v>84</v>
      </c>
      <c r="C95" s="48" t="s">
        <v>132</v>
      </c>
      <c r="D95" s="274">
        <v>1611.8914129768903</v>
      </c>
      <c r="E95" s="274">
        <v>1659.9146805577489</v>
      </c>
      <c r="F95" s="274">
        <v>1706.5650238688431</v>
      </c>
      <c r="G95" s="274">
        <v>1876.9981846173359</v>
      </c>
      <c r="H95" s="274">
        <v>2045.2931775021359</v>
      </c>
      <c r="I95" s="274">
        <v>2108.3851896132387</v>
      </c>
      <c r="K95" s="2">
        <f t="shared" si="11"/>
        <v>84</v>
      </c>
    </row>
    <row r="96" spans="1:21">
      <c r="A96" s="2">
        <f t="shared" si="15"/>
        <v>85</v>
      </c>
      <c r="C96" s="48" t="s">
        <v>134</v>
      </c>
      <c r="D96" s="165">
        <f t="shared" ref="D96:I96" si="21">D95-D63</f>
        <v>543.11745253206936</v>
      </c>
      <c r="E96" s="165">
        <f t="shared" si="21"/>
        <v>566.32868406089688</v>
      </c>
      <c r="F96" s="165">
        <f t="shared" si="21"/>
        <v>563.25772635979479</v>
      </c>
      <c r="G96" s="165">
        <f t="shared" si="21"/>
        <v>654.50749070103393</v>
      </c>
      <c r="H96" s="165">
        <f t="shared" si="21"/>
        <v>735.19880329961347</v>
      </c>
      <c r="I96" s="165">
        <f t="shared" si="21"/>
        <v>707.34315517689265</v>
      </c>
      <c r="K96" s="2">
        <f t="shared" si="11"/>
        <v>85</v>
      </c>
    </row>
    <row r="97" spans="1:11">
      <c r="A97" s="2">
        <f t="shared" si="15"/>
        <v>86</v>
      </c>
      <c r="C97" s="4" t="s">
        <v>195</v>
      </c>
      <c r="D97" s="169">
        <f t="shared" ref="D97:I97" si="22">IF(D94-D96&lt;0,0,D94-D96)</f>
        <v>0</v>
      </c>
      <c r="E97" s="169">
        <f t="shared" si="22"/>
        <v>0</v>
      </c>
      <c r="F97" s="169">
        <f t="shared" si="22"/>
        <v>0</v>
      </c>
      <c r="G97" s="169">
        <f t="shared" si="22"/>
        <v>0</v>
      </c>
      <c r="H97" s="169">
        <f t="shared" si="22"/>
        <v>174.4640368886046</v>
      </c>
      <c r="I97" s="169">
        <f t="shared" si="22"/>
        <v>0</v>
      </c>
      <c r="K97" s="2">
        <f t="shared" si="11"/>
        <v>86</v>
      </c>
    </row>
    <row r="98" spans="1:11">
      <c r="A98" s="2">
        <f t="shared" ref="A98:A104" si="23">A97+1</f>
        <v>87</v>
      </c>
      <c r="C98" s="1"/>
      <c r="D98" s="169"/>
      <c r="E98" s="162"/>
      <c r="F98" s="162"/>
      <c r="G98" s="162"/>
      <c r="H98" s="162"/>
      <c r="I98" s="162"/>
      <c r="K98" s="2">
        <f t="shared" si="11"/>
        <v>87</v>
      </c>
    </row>
    <row r="99" spans="1:11">
      <c r="A99" s="2">
        <f t="shared" si="23"/>
        <v>88</v>
      </c>
      <c r="C99" s="48" t="s">
        <v>200</v>
      </c>
      <c r="D99" s="169"/>
      <c r="E99" s="162"/>
      <c r="F99" s="162"/>
      <c r="G99" s="162"/>
      <c r="H99" s="162"/>
      <c r="I99" s="162"/>
      <c r="K99" s="2">
        <f t="shared" si="11"/>
        <v>88</v>
      </c>
    </row>
    <row r="100" spans="1:11">
      <c r="A100" s="2">
        <f t="shared" si="23"/>
        <v>89</v>
      </c>
      <c r="C100" s="4" t="s">
        <v>195</v>
      </c>
      <c r="D100" s="269">
        <v>1919.3018748656964</v>
      </c>
      <c r="E100" s="269">
        <v>2292.9714503307773</v>
      </c>
      <c r="F100" s="269">
        <v>1943.2322313657321</v>
      </c>
      <c r="G100" s="269">
        <v>769.68462739613312</v>
      </c>
      <c r="H100" s="269">
        <v>2050.8708179910636</v>
      </c>
      <c r="I100" s="269">
        <v>1056.2403566054811</v>
      </c>
      <c r="K100" s="2">
        <f t="shared" si="11"/>
        <v>89</v>
      </c>
    </row>
    <row r="101" spans="1:11">
      <c r="A101" s="2">
        <f t="shared" si="23"/>
        <v>90</v>
      </c>
      <c r="B101" s="10"/>
      <c r="C101" s="10"/>
      <c r="D101" s="10"/>
      <c r="E101" s="10"/>
      <c r="F101" s="10"/>
      <c r="G101" s="10"/>
      <c r="H101" s="10"/>
      <c r="I101" s="10"/>
      <c r="J101" s="1"/>
      <c r="K101" s="2">
        <f t="shared" si="11"/>
        <v>90</v>
      </c>
    </row>
    <row r="102" spans="1:11">
      <c r="A102" s="2">
        <f t="shared" si="23"/>
        <v>91</v>
      </c>
      <c r="C102" s="1" t="s">
        <v>131</v>
      </c>
      <c r="D102" s="11"/>
      <c r="E102" s="11"/>
      <c r="F102" s="11"/>
      <c r="G102" s="11"/>
      <c r="H102" s="11"/>
      <c r="I102" s="11"/>
      <c r="K102" s="2">
        <f t="shared" si="11"/>
        <v>91</v>
      </c>
    </row>
    <row r="103" spans="1:11">
      <c r="A103" s="2">
        <f t="shared" si="23"/>
        <v>92</v>
      </c>
      <c r="C103" s="4" t="s">
        <v>82</v>
      </c>
      <c r="D103" s="275">
        <v>39.699628081201404</v>
      </c>
      <c r="E103" s="275">
        <v>41.396272618593983</v>
      </c>
      <c r="F103" s="275">
        <v>41.171798376386384</v>
      </c>
      <c r="G103" s="275">
        <v>47.841776831241077</v>
      </c>
      <c r="H103" s="275">
        <v>54.835871084004729</v>
      </c>
      <c r="I103" s="275">
        <v>51.703844270495175</v>
      </c>
      <c r="K103" s="2">
        <f t="shared" si="11"/>
        <v>92</v>
      </c>
    </row>
    <row r="104" spans="1:11">
      <c r="A104" s="2">
        <f t="shared" si="23"/>
        <v>93</v>
      </c>
      <c r="C104" s="1" t="s">
        <v>83</v>
      </c>
      <c r="D104" s="217">
        <v>51.755710507609813</v>
      </c>
      <c r="E104" s="217">
        <v>55.799558088485739</v>
      </c>
      <c r="F104" s="217">
        <v>53.378199183783167</v>
      </c>
      <c r="G104" s="217">
        <v>52.676545885419465</v>
      </c>
      <c r="H104" s="217">
        <v>66.622508253848537</v>
      </c>
      <c r="I104" s="217">
        <v>58.338611301203031</v>
      </c>
      <c r="K104" s="2">
        <f t="shared" si="11"/>
        <v>93</v>
      </c>
    </row>
  </sheetData>
  <mergeCells count="4">
    <mergeCell ref="A1:K1"/>
    <mergeCell ref="A2:K2"/>
    <mergeCell ref="A5:K5"/>
    <mergeCell ref="A3:K3"/>
  </mergeCells>
  <phoneticPr fontId="4" type="noConversion"/>
  <printOptions horizontalCentered="1"/>
  <pageMargins left="0.75" right="0.75" top="1" bottom="1" header="0.5" footer="0.5"/>
  <pageSetup scale="90" orientation="landscape" r:id="rId1"/>
  <headerFooter alignWithMargins="0">
    <oddFooter>&amp;L&amp;F
&amp;A&amp;R&amp;P of &amp;N</oddFooter>
  </headerFooter>
  <rowBreaks count="2" manualBreakCount="2">
    <brk id="46" max="10" man="1"/>
    <brk id="80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/>
  <dimension ref="A1:GV92"/>
  <sheetViews>
    <sheetView zoomScale="160" zoomScaleNormal="160" zoomScaleSheetLayoutView="115" workbookViewId="0">
      <pane ySplit="9" topLeftCell="A60" activePane="bottomLeft" state="frozen"/>
      <selection activeCell="A37" sqref="A37"/>
      <selection pane="bottomLeft" sqref="A1:I1"/>
    </sheetView>
  </sheetViews>
  <sheetFormatPr defaultColWidth="8.7109375" defaultRowHeight="11.25"/>
  <cols>
    <col min="1" max="1" width="4" style="2" customWidth="1"/>
    <col min="2" max="2" width="1.7109375" style="2" customWidth="1"/>
    <col min="3" max="3" width="43.28515625" style="2" customWidth="1"/>
    <col min="4" max="4" width="8.42578125" style="2" customWidth="1"/>
    <col min="5" max="5" width="8.42578125" style="27" customWidth="1"/>
    <col min="6" max="7" width="8.42578125" style="2" customWidth="1"/>
    <col min="8" max="8" width="1.7109375" style="2" customWidth="1"/>
    <col min="9" max="9" width="5.5703125" style="157" bestFit="1" customWidth="1"/>
    <col min="10" max="16384" width="8.7109375" style="2"/>
  </cols>
  <sheetData>
    <row r="1" spans="1:203">
      <c r="A1" s="290" t="str">
        <f>'LS-1 RATE COMPARISON'!A1</f>
        <v>SAN DIEGO GAS AND ELECTRIC COMPANY ("SDG&amp;E")</v>
      </c>
      <c r="B1" s="290"/>
      <c r="C1" s="290"/>
      <c r="D1" s="290"/>
      <c r="E1" s="290"/>
      <c r="F1" s="290"/>
      <c r="G1" s="290"/>
      <c r="H1" s="290"/>
      <c r="I1" s="290"/>
    </row>
    <row r="2" spans="1:203">
      <c r="A2" s="290" t="str">
        <f>'LS-1 RATE COMPARISON'!A2</f>
        <v>TEST YEAR ("TY") 2019 GENERAL RATE CASE ("GRC") PHASE 2, APPLICATION ("A.") 19-03-002</v>
      </c>
      <c r="B2" s="290"/>
      <c r="C2" s="290"/>
      <c r="D2" s="290"/>
      <c r="E2" s="290"/>
      <c r="F2" s="290"/>
      <c r="G2" s="290"/>
      <c r="H2" s="290"/>
      <c r="I2" s="290"/>
    </row>
    <row r="3" spans="1:203">
      <c r="A3" s="290" t="str">
        <f>'LS-1 RATE COMPARISON'!A3</f>
        <v>SAXE SUPPLEMENTAL TESTIMONY WORKPAPER #1 - LS-1 LED RATES</v>
      </c>
      <c r="B3" s="290"/>
      <c r="C3" s="290"/>
      <c r="D3" s="290"/>
      <c r="E3" s="290"/>
      <c r="F3" s="290"/>
      <c r="G3" s="290"/>
      <c r="H3" s="290"/>
      <c r="I3" s="290"/>
    </row>
    <row r="4" spans="1:203">
      <c r="A4" s="214"/>
      <c r="B4" s="214"/>
      <c r="C4" s="214"/>
      <c r="D4" s="214"/>
      <c r="E4" s="214"/>
      <c r="F4" s="214"/>
      <c r="G4" s="214"/>
      <c r="H4" s="214"/>
      <c r="I4" s="214"/>
    </row>
    <row r="5" spans="1:203">
      <c r="A5" s="290" t="s">
        <v>215</v>
      </c>
      <c r="B5" s="290"/>
      <c r="C5" s="290"/>
      <c r="D5" s="290"/>
      <c r="E5" s="290"/>
      <c r="F5" s="290"/>
      <c r="G5" s="290"/>
      <c r="H5" s="290"/>
      <c r="I5" s="290"/>
    </row>
    <row r="6" spans="1:203">
      <c r="B6" s="1"/>
      <c r="C6" s="1"/>
      <c r="D6" s="7"/>
      <c r="E6" s="80"/>
      <c r="F6" s="7"/>
      <c r="G6" s="15"/>
      <c r="H6" s="1"/>
      <c r="I6" s="158"/>
      <c r="J6" s="1"/>
      <c r="R6" s="1"/>
      <c r="S6" s="1"/>
    </row>
    <row r="7" spans="1:203">
      <c r="A7" s="7" t="s">
        <v>1</v>
      </c>
      <c r="B7" s="1"/>
      <c r="C7" s="8" t="s">
        <v>2</v>
      </c>
      <c r="D7" s="9">
        <f>'LS-1 LED FACILITIES COSTS ADDER'!H56</f>
        <v>14</v>
      </c>
      <c r="E7" s="9">
        <f>'LS-1 LED FACILITIES COSTS ADDER'!H57</f>
        <v>39</v>
      </c>
      <c r="F7" s="9">
        <f>'LS-1 LED FACILITIES COSTS ADDER'!H58</f>
        <v>60</v>
      </c>
      <c r="G7" s="9">
        <f>'LS-1 LED FACILITIES COSTS ADDER'!H59</f>
        <v>98</v>
      </c>
      <c r="H7" s="1"/>
      <c r="I7" s="159" t="s">
        <v>1</v>
      </c>
      <c r="J7" s="1"/>
      <c r="R7" s="1"/>
    </row>
    <row r="8" spans="1:203">
      <c r="A8" s="7" t="s">
        <v>3</v>
      </c>
      <c r="B8" s="1"/>
      <c r="C8" s="8" t="s">
        <v>4</v>
      </c>
      <c r="D8" s="9">
        <v>1900</v>
      </c>
      <c r="E8" s="9">
        <v>4900</v>
      </c>
      <c r="F8" s="9">
        <v>6914</v>
      </c>
      <c r="G8" s="9">
        <v>11000</v>
      </c>
      <c r="H8" s="1"/>
      <c r="I8" s="159" t="s">
        <v>3</v>
      </c>
      <c r="J8" s="1"/>
      <c r="R8" s="1"/>
    </row>
    <row r="9" spans="1:203">
      <c r="A9" s="10" t="s">
        <v>5</v>
      </c>
      <c r="B9" s="1"/>
      <c r="C9" s="10" t="s">
        <v>5</v>
      </c>
      <c r="D9" s="10" t="s">
        <v>5</v>
      </c>
      <c r="E9" s="76" t="s">
        <v>5</v>
      </c>
      <c r="F9" s="10" t="s">
        <v>5</v>
      </c>
      <c r="G9" s="10" t="s">
        <v>5</v>
      </c>
      <c r="H9" s="1"/>
      <c r="I9" s="160" t="s">
        <v>5</v>
      </c>
      <c r="J9" s="1"/>
      <c r="R9" s="1"/>
    </row>
    <row r="10" spans="1:203">
      <c r="A10" s="2">
        <v>1</v>
      </c>
      <c r="C10" s="1" t="s">
        <v>6</v>
      </c>
      <c r="D10" s="11"/>
      <c r="E10" s="56"/>
      <c r="F10" s="11"/>
      <c r="G10" s="11"/>
      <c r="H10" s="11"/>
      <c r="I10" s="47">
        <f t="shared" ref="I10:I30" si="0">A10</f>
        <v>1</v>
      </c>
      <c r="J10" s="11"/>
      <c r="K10" s="11"/>
      <c r="CG10" s="16"/>
      <c r="GU10" s="17"/>
    </row>
    <row r="11" spans="1:203">
      <c r="A11" s="2">
        <f t="shared" ref="A11:A23" si="1">A10+1</f>
        <v>2</v>
      </c>
      <c r="C11" s="4" t="s">
        <v>87</v>
      </c>
      <c r="D11" s="11"/>
      <c r="E11" s="56"/>
      <c r="F11" s="11"/>
      <c r="G11" s="11"/>
      <c r="H11" s="11"/>
      <c r="I11" s="47">
        <f t="shared" si="0"/>
        <v>2</v>
      </c>
      <c r="J11" s="11"/>
      <c r="K11" s="11"/>
      <c r="CG11" s="16"/>
      <c r="GU11" s="17"/>
    </row>
    <row r="12" spans="1:203">
      <c r="A12" s="2">
        <f t="shared" si="1"/>
        <v>3</v>
      </c>
      <c r="C12" s="4" t="s">
        <v>89</v>
      </c>
      <c r="D12" s="11">
        <f>D33+D70+D39+D36</f>
        <v>119.7601578186899</v>
      </c>
      <c r="E12" s="11">
        <f>E33+E70+E39+E36</f>
        <v>130.88055782895989</v>
      </c>
      <c r="F12" s="11">
        <f>F33+F70+F39+F36</f>
        <v>146.82288894273583</v>
      </c>
      <c r="G12" s="11">
        <f>G33+G70+G39+G36</f>
        <v>156.85512082078989</v>
      </c>
      <c r="H12" s="11"/>
      <c r="I12" s="47">
        <f t="shared" si="0"/>
        <v>3</v>
      </c>
      <c r="J12" s="11"/>
      <c r="K12" s="11"/>
      <c r="CG12" s="16"/>
      <c r="GU12" s="17"/>
    </row>
    <row r="13" spans="1:203">
      <c r="A13" s="2">
        <f t="shared" si="1"/>
        <v>4</v>
      </c>
      <c r="C13" s="4" t="s">
        <v>88</v>
      </c>
      <c r="D13" s="11">
        <f>D12/12</f>
        <v>9.9800131515574915</v>
      </c>
      <c r="E13" s="56">
        <f>E12/12</f>
        <v>10.906713152413325</v>
      </c>
      <c r="F13" s="11">
        <f>F12/12</f>
        <v>12.235240745227985</v>
      </c>
      <c r="G13" s="11">
        <f>G12/12</f>
        <v>13.071260068399157</v>
      </c>
      <c r="H13" s="11"/>
      <c r="I13" s="47">
        <f t="shared" si="0"/>
        <v>4</v>
      </c>
      <c r="J13" s="11"/>
      <c r="K13" s="11"/>
      <c r="CG13" s="16"/>
      <c r="GU13" s="17"/>
    </row>
    <row r="14" spans="1:203">
      <c r="A14" s="2">
        <f t="shared" si="1"/>
        <v>5</v>
      </c>
      <c r="C14" s="4" t="s">
        <v>90</v>
      </c>
      <c r="D14" s="11">
        <f>D33+D71+D39+D36</f>
        <v>123.5582916488337</v>
      </c>
      <c r="E14" s="11">
        <f>E33+E71+E39+E36</f>
        <v>134.64713207211543</v>
      </c>
      <c r="F14" s="11">
        <f>F33+F71+F39+F36</f>
        <v>150.91966468818441</v>
      </c>
      <c r="G14" s="11">
        <f>G33+G71+G39+G36</f>
        <v>160.90288718601261</v>
      </c>
      <c r="H14" s="11"/>
      <c r="I14" s="47">
        <f t="shared" si="0"/>
        <v>5</v>
      </c>
      <c r="J14" s="11"/>
      <c r="K14" s="11"/>
      <c r="CG14" s="16"/>
      <c r="GU14" s="17"/>
    </row>
    <row r="15" spans="1:203">
      <c r="A15" s="2">
        <f t="shared" si="1"/>
        <v>6</v>
      </c>
      <c r="C15" s="4" t="s">
        <v>88</v>
      </c>
      <c r="D15" s="11">
        <f>D14/12</f>
        <v>10.296524304069475</v>
      </c>
      <c r="E15" s="56">
        <f>E14/12</f>
        <v>11.220594339342952</v>
      </c>
      <c r="F15" s="11">
        <f>F14/12</f>
        <v>12.576638724015368</v>
      </c>
      <c r="G15" s="11">
        <f>G14/12</f>
        <v>13.408573932167718</v>
      </c>
      <c r="H15" s="11"/>
      <c r="I15" s="47">
        <f t="shared" si="0"/>
        <v>6</v>
      </c>
      <c r="J15" s="11"/>
      <c r="K15" s="11"/>
      <c r="CG15" s="16"/>
      <c r="GU15" s="17"/>
    </row>
    <row r="16" spans="1:203">
      <c r="A16" s="2">
        <f t="shared" si="1"/>
        <v>7</v>
      </c>
      <c r="C16" s="4" t="s">
        <v>91</v>
      </c>
      <c r="D16" s="11">
        <f>D33+D72+D39+D36</f>
        <v>158.51353189267817</v>
      </c>
      <c r="E16" s="11">
        <f>E33+E72+E39+E36</f>
        <v>164.34299057015289</v>
      </c>
      <c r="F16" s="11">
        <f>F33+F72+F39+F36</f>
        <v>189.36810885418194</v>
      </c>
      <c r="G16" s="11">
        <f>G33+G72+G39+G36</f>
        <v>190.9851877119678</v>
      </c>
      <c r="H16" s="11"/>
      <c r="I16" s="47">
        <f t="shared" si="0"/>
        <v>7</v>
      </c>
      <c r="J16" s="11"/>
      <c r="K16" s="11"/>
      <c r="CG16" s="16"/>
      <c r="GU16" s="17"/>
    </row>
    <row r="17" spans="1:203">
      <c r="A17" s="2">
        <f t="shared" si="1"/>
        <v>8</v>
      </c>
      <c r="C17" s="4" t="s">
        <v>88</v>
      </c>
      <c r="D17" s="11">
        <f>D16/12</f>
        <v>13.209460991056515</v>
      </c>
      <c r="E17" s="56">
        <f>E16/12</f>
        <v>13.695249214179407</v>
      </c>
      <c r="F17" s="11">
        <f>F16/12</f>
        <v>15.780675737848496</v>
      </c>
      <c r="G17" s="11">
        <f>G16/12</f>
        <v>15.915432309330649</v>
      </c>
      <c r="H17" s="11"/>
      <c r="I17" s="47">
        <f t="shared" si="0"/>
        <v>8</v>
      </c>
      <c r="J17" s="11"/>
      <c r="K17" s="11"/>
      <c r="CG17" s="16"/>
      <c r="GU17" s="17"/>
    </row>
    <row r="18" spans="1:203">
      <c r="A18" s="2">
        <f t="shared" si="1"/>
        <v>9</v>
      </c>
      <c r="C18" s="4"/>
      <c r="D18" s="11"/>
      <c r="E18" s="56"/>
      <c r="F18" s="11"/>
      <c r="G18" s="11"/>
      <c r="H18" s="11"/>
      <c r="I18" s="47">
        <f t="shared" si="0"/>
        <v>9</v>
      </c>
      <c r="J18" s="11"/>
      <c r="K18" s="11"/>
      <c r="CG18" s="16"/>
      <c r="GU18" s="17"/>
    </row>
    <row r="19" spans="1:203">
      <c r="A19" s="2">
        <f t="shared" si="1"/>
        <v>10</v>
      </c>
      <c r="B19" s="27"/>
      <c r="C19" s="1" t="s">
        <v>10</v>
      </c>
      <c r="D19" s="11"/>
      <c r="E19" s="56"/>
      <c r="F19" s="11"/>
      <c r="G19" s="11"/>
      <c r="H19" s="11"/>
      <c r="I19" s="47">
        <f t="shared" si="0"/>
        <v>10</v>
      </c>
      <c r="J19" s="11"/>
      <c r="K19" s="11"/>
      <c r="CG19" s="16"/>
      <c r="GU19" s="17"/>
    </row>
    <row r="20" spans="1:203">
      <c r="A20" s="2">
        <f t="shared" si="1"/>
        <v>11</v>
      </c>
      <c r="C20" s="4" t="s">
        <v>102</v>
      </c>
      <c r="D20" s="11"/>
      <c r="E20" s="56"/>
      <c r="F20" s="11"/>
      <c r="G20" s="11"/>
      <c r="H20" s="11"/>
      <c r="I20" s="47">
        <f t="shared" si="0"/>
        <v>11</v>
      </c>
      <c r="J20" s="11"/>
      <c r="K20" s="11"/>
      <c r="CG20" s="16"/>
      <c r="GU20" s="17"/>
    </row>
    <row r="21" spans="1:203">
      <c r="A21" s="2">
        <f t="shared" si="1"/>
        <v>12</v>
      </c>
      <c r="C21" s="4" t="s">
        <v>90</v>
      </c>
      <c r="D21" s="57">
        <f>D33+D87+D39+D36</f>
        <v>101.86381669905742</v>
      </c>
      <c r="E21" s="57">
        <f>E33+E87+E39+E36</f>
        <v>118.33738809000876</v>
      </c>
      <c r="F21" s="57">
        <f>F33+F87+F39+F36</f>
        <v>135.87195900008689</v>
      </c>
      <c r="G21" s="57">
        <f>G33+G87+G39+G36</f>
        <v>161.07004456174911</v>
      </c>
      <c r="H21" s="11"/>
      <c r="I21" s="47">
        <f t="shared" si="0"/>
        <v>12</v>
      </c>
      <c r="J21" s="11"/>
      <c r="K21" s="11"/>
      <c r="CG21" s="16"/>
      <c r="GU21" s="17"/>
    </row>
    <row r="22" spans="1:203">
      <c r="A22" s="2">
        <f t="shared" si="1"/>
        <v>13</v>
      </c>
      <c r="C22" s="4" t="s">
        <v>88</v>
      </c>
      <c r="D22" s="57">
        <f>D21/12</f>
        <v>8.4886513915881192</v>
      </c>
      <c r="E22" s="59">
        <f>E21/12</f>
        <v>9.8614490075007293</v>
      </c>
      <c r="F22" s="57">
        <f>F21/12</f>
        <v>11.32266325000724</v>
      </c>
      <c r="G22" s="57">
        <f>G21/12</f>
        <v>13.422503713479093</v>
      </c>
      <c r="H22" s="11"/>
      <c r="I22" s="47">
        <f t="shared" si="0"/>
        <v>13</v>
      </c>
      <c r="J22" s="11"/>
      <c r="K22" s="11"/>
      <c r="CG22" s="16"/>
      <c r="GU22" s="17"/>
    </row>
    <row r="23" spans="1:203">
      <c r="A23" s="2">
        <f t="shared" si="1"/>
        <v>14</v>
      </c>
      <c r="C23" s="4" t="s">
        <v>91</v>
      </c>
      <c r="D23" s="57">
        <f>D33+D88+D39+D36</f>
        <v>101.84948179615763</v>
      </c>
      <c r="E23" s="57">
        <f>E33+E88+E39+E36</f>
        <v>123.02723933787929</v>
      </c>
      <c r="F23" s="57">
        <f>F33+F88+F39+F36</f>
        <v>135.12825545821883</v>
      </c>
      <c r="G23" s="57">
        <f>G33+G88+G39+G36</f>
        <v>160.5877852735932</v>
      </c>
      <c r="H23" s="11"/>
      <c r="I23" s="47">
        <f t="shared" si="0"/>
        <v>14</v>
      </c>
      <c r="J23" s="11"/>
      <c r="K23" s="11"/>
      <c r="CG23" s="16"/>
      <c r="GU23" s="17"/>
    </row>
    <row r="24" spans="1:203">
      <c r="A24" s="2">
        <f t="shared" ref="A24:A40" si="2">A23+1</f>
        <v>15</v>
      </c>
      <c r="C24" s="4" t="s">
        <v>88</v>
      </c>
      <c r="D24" s="57">
        <f>D23/12</f>
        <v>8.4874568163464694</v>
      </c>
      <c r="E24" s="59">
        <f>E23/12</f>
        <v>10.252269944823274</v>
      </c>
      <c r="F24" s="57">
        <f>F23/12</f>
        <v>11.260687954851569</v>
      </c>
      <c r="G24" s="57">
        <f>G23/12</f>
        <v>13.382315439466099</v>
      </c>
      <c r="H24" s="11"/>
      <c r="I24" s="47">
        <f t="shared" si="0"/>
        <v>15</v>
      </c>
      <c r="J24" s="11"/>
      <c r="K24" s="11"/>
      <c r="CG24" s="16"/>
      <c r="GU24" s="17"/>
    </row>
    <row r="25" spans="1:203">
      <c r="A25" s="2">
        <f t="shared" si="2"/>
        <v>16</v>
      </c>
      <c r="I25" s="47">
        <f t="shared" si="0"/>
        <v>16</v>
      </c>
    </row>
    <row r="26" spans="1:203">
      <c r="A26" s="2">
        <f t="shared" si="2"/>
        <v>17</v>
      </c>
      <c r="C26" s="10" t="s">
        <v>5</v>
      </c>
      <c r="D26" s="10" t="s">
        <v>5</v>
      </c>
      <c r="E26" s="76" t="s">
        <v>5</v>
      </c>
      <c r="F26" s="10" t="s">
        <v>5</v>
      </c>
      <c r="G26" s="10" t="s">
        <v>5</v>
      </c>
      <c r="H26" s="11"/>
      <c r="I26" s="47">
        <f t="shared" si="0"/>
        <v>17</v>
      </c>
      <c r="J26" s="11"/>
      <c r="K26" s="11"/>
      <c r="CG26" s="16"/>
      <c r="GU26" s="17"/>
    </row>
    <row r="27" spans="1:203" s="27" customFormat="1">
      <c r="A27" s="2">
        <f t="shared" si="2"/>
        <v>18</v>
      </c>
      <c r="C27" s="52" t="s">
        <v>85</v>
      </c>
      <c r="D27" s="53">
        <f>D7</f>
        <v>14</v>
      </c>
      <c r="E27" s="53">
        <f>E7</f>
        <v>39</v>
      </c>
      <c r="F27" s="53">
        <f>F7</f>
        <v>60</v>
      </c>
      <c r="G27" s="53">
        <f>G7</f>
        <v>98</v>
      </c>
      <c r="H27" s="11"/>
      <c r="I27" s="47">
        <f t="shared" si="0"/>
        <v>18</v>
      </c>
      <c r="J27" s="53"/>
      <c r="K27" s="53"/>
      <c r="CG27" s="50"/>
      <c r="GU27" s="38"/>
    </row>
    <row r="28" spans="1:203" s="27" customFormat="1">
      <c r="A28" s="2">
        <f t="shared" si="2"/>
        <v>19</v>
      </c>
      <c r="C28" s="49" t="s">
        <v>93</v>
      </c>
      <c r="D28" s="161">
        <v>0</v>
      </c>
      <c r="E28" s="161">
        <v>0</v>
      </c>
      <c r="F28" s="161">
        <v>0</v>
      </c>
      <c r="G28" s="161">
        <v>0</v>
      </c>
      <c r="H28" s="11"/>
      <c r="I28" s="47">
        <f t="shared" si="0"/>
        <v>19</v>
      </c>
      <c r="J28" s="54"/>
      <c r="K28" s="54"/>
      <c r="CG28" s="50"/>
      <c r="GU28" s="38"/>
    </row>
    <row r="29" spans="1:203">
      <c r="A29" s="2">
        <f t="shared" si="2"/>
        <v>20</v>
      </c>
      <c r="C29" s="1" t="s">
        <v>86</v>
      </c>
      <c r="D29" s="37">
        <f>SUM(D27:D28)</f>
        <v>14</v>
      </c>
      <c r="E29" s="53">
        <f>SUM(E27:E28)</f>
        <v>39</v>
      </c>
      <c r="F29" s="37">
        <f>SUM(F27:F28)</f>
        <v>60</v>
      </c>
      <c r="G29" s="37">
        <f>SUM(G27:G28)</f>
        <v>98</v>
      </c>
      <c r="H29" s="11"/>
      <c r="I29" s="47">
        <f t="shared" si="0"/>
        <v>20</v>
      </c>
      <c r="J29" s="37"/>
      <c r="K29" s="37"/>
      <c r="CG29" s="16"/>
      <c r="GU29" s="17"/>
    </row>
    <row r="30" spans="1:203">
      <c r="A30" s="2">
        <f t="shared" si="2"/>
        <v>21</v>
      </c>
      <c r="C30" s="1"/>
      <c r="D30" s="37"/>
      <c r="E30" s="53"/>
      <c r="F30" s="37"/>
      <c r="G30" s="37"/>
      <c r="H30" s="11"/>
      <c r="I30" s="47">
        <f t="shared" si="0"/>
        <v>21</v>
      </c>
      <c r="J30" s="37"/>
      <c r="K30" s="37"/>
      <c r="CG30" s="16"/>
      <c r="GU30" s="17"/>
    </row>
    <row r="31" spans="1:203">
      <c r="A31" s="2">
        <f t="shared" si="2"/>
        <v>22</v>
      </c>
      <c r="B31" s="10" t="s">
        <v>11</v>
      </c>
      <c r="C31" s="10" t="s">
        <v>5</v>
      </c>
      <c r="D31" s="10" t="s">
        <v>5</v>
      </c>
      <c r="E31" s="76" t="s">
        <v>5</v>
      </c>
      <c r="F31" s="10" t="s">
        <v>5</v>
      </c>
      <c r="G31" s="10"/>
      <c r="H31" s="48"/>
      <c r="I31" s="47">
        <f t="shared" ref="I31:I57" si="3">A31</f>
        <v>22</v>
      </c>
      <c r="J31" s="48"/>
      <c r="K31" s="48"/>
      <c r="L31" s="1"/>
      <c r="CG31" s="19"/>
      <c r="GU31" s="17"/>
    </row>
    <row r="32" spans="1:203">
      <c r="A32" s="2">
        <f t="shared" si="2"/>
        <v>23</v>
      </c>
      <c r="C32" s="4" t="s">
        <v>191</v>
      </c>
      <c r="D32" s="266">
        <v>107.20216623074781</v>
      </c>
      <c r="E32" s="265">
        <f>D32</f>
        <v>107.20216623074781</v>
      </c>
      <c r="F32" s="265">
        <f t="shared" ref="F32:G32" si="4">E32</f>
        <v>107.20216623074781</v>
      </c>
      <c r="G32" s="265">
        <f t="shared" si="4"/>
        <v>107.20216623074781</v>
      </c>
      <c r="H32" s="11"/>
      <c r="I32" s="47">
        <f t="shared" si="3"/>
        <v>23</v>
      </c>
      <c r="J32" s="11"/>
      <c r="K32" s="11"/>
      <c r="CG32" s="16"/>
      <c r="GU32" s="17"/>
    </row>
    <row r="33" spans="1:204">
      <c r="A33" s="2">
        <f t="shared" si="2"/>
        <v>24</v>
      </c>
      <c r="C33" s="4" t="s">
        <v>194</v>
      </c>
      <c r="D33" s="11">
        <f>D32*D29/1000</f>
        <v>1.5008303272304693</v>
      </c>
      <c r="E33" s="11">
        <f>E32*E29/1000</f>
        <v>4.1808844829991649</v>
      </c>
      <c r="F33" s="11">
        <f>F32*F29/1000</f>
        <v>6.4321299738448685</v>
      </c>
      <c r="G33" s="11">
        <f>G32*G29/1000</f>
        <v>10.505812290613285</v>
      </c>
      <c r="H33" s="11"/>
      <c r="I33" s="47">
        <f t="shared" si="3"/>
        <v>24</v>
      </c>
      <c r="J33" s="11"/>
      <c r="K33" s="11"/>
      <c r="CG33" s="16"/>
      <c r="GU33" s="17"/>
    </row>
    <row r="34" spans="1:204">
      <c r="A34" s="2">
        <f t="shared" si="2"/>
        <v>25</v>
      </c>
      <c r="C34" s="10" t="s">
        <v>5</v>
      </c>
      <c r="D34" s="10" t="s">
        <v>5</v>
      </c>
      <c r="E34" s="10" t="s">
        <v>5</v>
      </c>
      <c r="F34" s="10" t="s">
        <v>5</v>
      </c>
      <c r="G34" s="10" t="s">
        <v>5</v>
      </c>
      <c r="H34" s="11"/>
      <c r="I34" s="47">
        <f t="shared" si="3"/>
        <v>25</v>
      </c>
      <c r="J34" s="10"/>
      <c r="K34" s="10"/>
      <c r="CH34" s="16"/>
      <c r="GV34" s="17"/>
    </row>
    <row r="35" spans="1:204">
      <c r="A35" s="2">
        <f t="shared" si="2"/>
        <v>26</v>
      </c>
      <c r="C35" s="51" t="s">
        <v>209</v>
      </c>
      <c r="D35" s="265">
        <v>211.60620981080658</v>
      </c>
      <c r="E35" s="265">
        <f>D35</f>
        <v>211.60620981080658</v>
      </c>
      <c r="F35" s="265">
        <f t="shared" ref="F35:G35" si="5">E35</f>
        <v>211.60620981080658</v>
      </c>
      <c r="G35" s="265">
        <f t="shared" si="5"/>
        <v>211.60620981080658</v>
      </c>
      <c r="H35" s="11"/>
      <c r="I35" s="47">
        <f t="shared" si="3"/>
        <v>26</v>
      </c>
      <c r="J35" s="10"/>
      <c r="K35" s="10"/>
      <c r="CH35" s="16"/>
      <c r="GV35" s="17"/>
    </row>
    <row r="36" spans="1:204">
      <c r="A36" s="2">
        <f t="shared" si="2"/>
        <v>27</v>
      </c>
      <c r="C36" s="51" t="s">
        <v>212</v>
      </c>
      <c r="D36" s="56">
        <f>D35*D29/1000</f>
        <v>2.9624869373512919</v>
      </c>
      <c r="E36" s="56">
        <f>E35*E29/1000</f>
        <v>8.2526421826214573</v>
      </c>
      <c r="F36" s="56">
        <f>F35*F29/1000</f>
        <v>12.696372588648396</v>
      </c>
      <c r="G36" s="56">
        <f>G35*G29/1000</f>
        <v>20.737408561459045</v>
      </c>
      <c r="H36" s="11"/>
      <c r="I36" s="47">
        <f t="shared" si="3"/>
        <v>27</v>
      </c>
      <c r="J36" s="11"/>
      <c r="K36" s="11"/>
      <c r="CH36" s="16"/>
      <c r="GV36" s="17"/>
    </row>
    <row r="37" spans="1:204">
      <c r="A37" s="2">
        <f t="shared" si="2"/>
        <v>28</v>
      </c>
      <c r="C37" s="51"/>
      <c r="D37" s="56"/>
      <c r="E37" s="56"/>
      <c r="F37" s="56"/>
      <c r="G37" s="56"/>
      <c r="H37" s="11"/>
      <c r="I37" s="47">
        <f t="shared" si="3"/>
        <v>28</v>
      </c>
      <c r="J37" s="11"/>
      <c r="K37" s="11"/>
      <c r="CH37" s="16"/>
      <c r="GV37" s="17"/>
    </row>
    <row r="38" spans="1:204">
      <c r="A38" s="2">
        <f t="shared" si="2"/>
        <v>29</v>
      </c>
      <c r="B38" s="10" t="s">
        <v>11</v>
      </c>
      <c r="C38" s="10" t="s">
        <v>5</v>
      </c>
      <c r="D38" s="10" t="s">
        <v>5</v>
      </c>
      <c r="E38" s="10" t="s">
        <v>5</v>
      </c>
      <c r="F38" s="10" t="s">
        <v>5</v>
      </c>
      <c r="G38" s="10" t="s">
        <v>5</v>
      </c>
      <c r="H38" s="11"/>
      <c r="I38" s="47">
        <f t="shared" si="3"/>
        <v>29</v>
      </c>
      <c r="J38" s="10"/>
      <c r="K38" s="10"/>
      <c r="L38" s="1"/>
      <c r="CH38" s="19"/>
      <c r="GV38" s="17"/>
    </row>
    <row r="39" spans="1:204">
      <c r="A39" s="2">
        <f t="shared" si="2"/>
        <v>30</v>
      </c>
      <c r="C39" s="1" t="s">
        <v>92</v>
      </c>
      <c r="D39" s="237">
        <f>'LS-1 LED FACILITIES COSTS ADDER'!E96</f>
        <v>16.97519103685303</v>
      </c>
      <c r="E39" s="235">
        <f>D39</f>
        <v>16.97519103685303</v>
      </c>
      <c r="F39" s="235">
        <f t="shared" ref="F39:G39" si="6">E39</f>
        <v>16.97519103685303</v>
      </c>
      <c r="G39" s="235">
        <f t="shared" si="6"/>
        <v>16.97519103685303</v>
      </c>
      <c r="I39" s="47">
        <f t="shared" si="3"/>
        <v>30</v>
      </c>
      <c r="J39" s="48"/>
      <c r="K39" s="48"/>
      <c r="L39" s="48"/>
      <c r="CG39" s="19"/>
      <c r="GU39" s="17"/>
    </row>
    <row r="40" spans="1:204">
      <c r="A40" s="2">
        <f t="shared" si="2"/>
        <v>31</v>
      </c>
      <c r="B40" s="10" t="s">
        <v>11</v>
      </c>
      <c r="C40" s="10" t="s">
        <v>5</v>
      </c>
      <c r="D40" s="10" t="s">
        <v>5</v>
      </c>
      <c r="E40" s="76" t="s">
        <v>5</v>
      </c>
      <c r="F40" s="10" t="s">
        <v>5</v>
      </c>
      <c r="G40" s="10" t="s">
        <v>5</v>
      </c>
      <c r="H40" s="48"/>
      <c r="I40" s="47">
        <f t="shared" si="3"/>
        <v>31</v>
      </c>
      <c r="J40" s="48"/>
      <c r="K40" s="48"/>
      <c r="L40" s="48"/>
      <c r="CG40" s="19"/>
      <c r="GU40" s="17"/>
    </row>
    <row r="41" spans="1:204">
      <c r="A41" s="2">
        <f>A40+1</f>
        <v>32</v>
      </c>
      <c r="B41" s="10"/>
      <c r="C41" s="10"/>
      <c r="D41" s="10"/>
      <c r="E41" s="76"/>
      <c r="F41" s="10"/>
      <c r="G41" s="10"/>
      <c r="H41" s="48"/>
      <c r="I41" s="47">
        <f t="shared" si="3"/>
        <v>32</v>
      </c>
      <c r="J41" s="48"/>
      <c r="K41" s="48"/>
      <c r="L41" s="48"/>
      <c r="CG41" s="19"/>
      <c r="GU41" s="17"/>
    </row>
    <row r="42" spans="1:204">
      <c r="A42" s="2">
        <f>A41+1</f>
        <v>33</v>
      </c>
      <c r="B42" s="10"/>
      <c r="C42" s="163" t="s">
        <v>133</v>
      </c>
      <c r="D42" s="166" t="s">
        <v>243</v>
      </c>
      <c r="E42" s="166" t="s">
        <v>239</v>
      </c>
      <c r="F42" s="166" t="s">
        <v>244</v>
      </c>
      <c r="G42" s="166" t="s">
        <v>241</v>
      </c>
      <c r="H42" s="7"/>
      <c r="I42" s="47">
        <f t="shared" si="3"/>
        <v>33</v>
      </c>
      <c r="J42" s="48"/>
      <c r="K42" s="48"/>
      <c r="CF42" s="19"/>
      <c r="GT42" s="17"/>
    </row>
    <row r="43" spans="1:204">
      <c r="A43" s="2">
        <f t="shared" ref="A43:A88" si="7">A42+1</f>
        <v>34</v>
      </c>
      <c r="B43" s="10"/>
      <c r="C43" s="10"/>
      <c r="D43" s="10"/>
      <c r="E43" s="76"/>
      <c r="F43" s="10"/>
      <c r="G43" s="10"/>
      <c r="H43" s="48"/>
      <c r="I43" s="47">
        <f t="shared" si="3"/>
        <v>34</v>
      </c>
      <c r="J43" s="48"/>
      <c r="K43" s="48"/>
      <c r="L43" s="48"/>
      <c r="CG43" s="19"/>
      <c r="GU43" s="17"/>
    </row>
    <row r="44" spans="1:204">
      <c r="A44" s="2">
        <f t="shared" si="7"/>
        <v>35</v>
      </c>
      <c r="B44" s="10"/>
      <c r="C44" s="77" t="s">
        <v>117</v>
      </c>
      <c r="D44" s="10"/>
      <c r="E44" s="76"/>
      <c r="F44" s="10"/>
      <c r="G44" s="10"/>
      <c r="H44" s="48"/>
      <c r="I44" s="47">
        <f t="shared" si="3"/>
        <v>35</v>
      </c>
      <c r="J44" s="48"/>
      <c r="K44" s="48"/>
      <c r="L44" s="48"/>
      <c r="CG44" s="19"/>
      <c r="GU44" s="17"/>
    </row>
    <row r="45" spans="1:204">
      <c r="A45" s="2">
        <f t="shared" si="7"/>
        <v>36</v>
      </c>
      <c r="B45" s="10"/>
      <c r="C45" s="48" t="s">
        <v>118</v>
      </c>
      <c r="E45" s="2"/>
      <c r="H45" s="48"/>
      <c r="I45" s="47">
        <f t="shared" si="3"/>
        <v>36</v>
      </c>
      <c r="J45" s="48"/>
      <c r="K45" s="48"/>
      <c r="L45" s="48"/>
      <c r="CG45" s="19"/>
      <c r="GU45" s="17"/>
    </row>
    <row r="46" spans="1:204">
      <c r="A46" s="2">
        <f t="shared" si="7"/>
        <v>37</v>
      </c>
      <c r="B46" s="10"/>
      <c r="C46" s="48" t="s">
        <v>116</v>
      </c>
      <c r="D46" s="217">
        <v>3379.1650385346798</v>
      </c>
      <c r="E46" s="217">
        <v>3417.2375350487155</v>
      </c>
      <c r="F46" s="217">
        <v>3294.3901117944779</v>
      </c>
      <c r="G46" s="217">
        <v>3258.0981196606435</v>
      </c>
      <c r="H46" s="48"/>
      <c r="I46" s="47">
        <f t="shared" si="3"/>
        <v>37</v>
      </c>
      <c r="J46" s="48"/>
      <c r="K46" s="129"/>
      <c r="L46" s="48"/>
      <c r="CG46" s="19"/>
      <c r="GU46" s="17"/>
    </row>
    <row r="47" spans="1:204">
      <c r="A47" s="2">
        <f t="shared" si="7"/>
        <v>38</v>
      </c>
      <c r="B47" s="10"/>
      <c r="C47" s="48" t="s">
        <v>119</v>
      </c>
      <c r="D47" s="217">
        <v>1210.7216554558511</v>
      </c>
      <c r="E47" s="217">
        <v>1253.818368986178</v>
      </c>
      <c r="F47" s="217">
        <v>1408.7135689111567</v>
      </c>
      <c r="G47" s="217">
        <v>1380.2237625974374</v>
      </c>
      <c r="H47" s="48"/>
      <c r="I47" s="47">
        <f t="shared" si="3"/>
        <v>38</v>
      </c>
      <c r="J47" s="48"/>
      <c r="K47" s="48"/>
      <c r="L47" s="48"/>
      <c r="CG47" s="19"/>
      <c r="GU47" s="17"/>
    </row>
    <row r="48" spans="1:204">
      <c r="A48" s="2">
        <f t="shared" si="7"/>
        <v>39</v>
      </c>
      <c r="B48" s="10"/>
      <c r="C48" s="4" t="s">
        <v>196</v>
      </c>
      <c r="D48" s="46">
        <f>D46-D47</f>
        <v>2168.4433830788284</v>
      </c>
      <c r="E48" s="67">
        <f>E46-E47</f>
        <v>2163.4191660625374</v>
      </c>
      <c r="F48" s="46">
        <f>F46-F47</f>
        <v>1885.6765428833212</v>
      </c>
      <c r="G48" s="46">
        <f>G46-G47</f>
        <v>1877.8743570632062</v>
      </c>
      <c r="H48" s="48"/>
      <c r="I48" s="47">
        <f t="shared" si="3"/>
        <v>39</v>
      </c>
      <c r="J48" s="48"/>
      <c r="K48" s="48"/>
      <c r="L48" s="48"/>
      <c r="CG48" s="19"/>
      <c r="GU48" s="17"/>
    </row>
    <row r="49" spans="1:203">
      <c r="A49" s="2">
        <f t="shared" si="7"/>
        <v>40</v>
      </c>
      <c r="B49" s="10"/>
      <c r="C49" s="10"/>
      <c r="D49" s="10"/>
      <c r="E49" s="76"/>
      <c r="F49" s="10"/>
      <c r="G49" s="10"/>
      <c r="H49" s="48"/>
      <c r="I49" s="47">
        <f t="shared" si="3"/>
        <v>40</v>
      </c>
      <c r="J49" s="48"/>
      <c r="K49" s="48"/>
      <c r="L49" s="48"/>
      <c r="CG49" s="19"/>
      <c r="GU49" s="17"/>
    </row>
    <row r="50" spans="1:203">
      <c r="A50" s="2">
        <f t="shared" si="7"/>
        <v>41</v>
      </c>
      <c r="B50" s="10"/>
      <c r="C50" s="48" t="s">
        <v>120</v>
      </c>
      <c r="D50" s="10"/>
      <c r="E50" s="76"/>
      <c r="F50" s="10"/>
      <c r="G50" s="10"/>
      <c r="H50" s="48"/>
      <c r="I50" s="47">
        <f t="shared" si="3"/>
        <v>41</v>
      </c>
      <c r="J50" s="48"/>
      <c r="K50" s="48"/>
      <c r="L50" s="48"/>
      <c r="CG50" s="19"/>
      <c r="GU50" s="17"/>
    </row>
    <row r="51" spans="1:203">
      <c r="A51" s="2">
        <f t="shared" si="7"/>
        <v>42</v>
      </c>
      <c r="B51" s="10"/>
      <c r="C51" s="48" t="s">
        <v>116</v>
      </c>
      <c r="D51" s="217">
        <v>3379.1650385346798</v>
      </c>
      <c r="E51" s="217">
        <v>3417.2375350487155</v>
      </c>
      <c r="F51" s="217">
        <v>3294.3901117944779</v>
      </c>
      <c r="G51" s="217">
        <v>3258.0981196606435</v>
      </c>
      <c r="H51" s="48"/>
      <c r="I51" s="47">
        <f t="shared" si="3"/>
        <v>42</v>
      </c>
      <c r="J51" s="48"/>
      <c r="K51" s="48"/>
      <c r="L51" s="48"/>
      <c r="CG51" s="19"/>
      <c r="GU51" s="17"/>
    </row>
    <row r="52" spans="1:203">
      <c r="A52" s="2">
        <f t="shared" si="7"/>
        <v>43</v>
      </c>
      <c r="B52" s="10"/>
      <c r="C52" s="48" t="s">
        <v>121</v>
      </c>
      <c r="D52" s="217">
        <v>1733.8913115885462</v>
      </c>
      <c r="E52" s="217">
        <v>1698.2716747167622</v>
      </c>
      <c r="F52" s="217">
        <v>1984.1654660470736</v>
      </c>
      <c r="G52" s="217">
        <v>1830.4608861891088</v>
      </c>
      <c r="H52" s="48"/>
      <c r="I52" s="47">
        <f t="shared" si="3"/>
        <v>43</v>
      </c>
      <c r="J52" s="48"/>
      <c r="K52" s="48"/>
      <c r="L52" s="48"/>
      <c r="CG52" s="19"/>
      <c r="GU52" s="17"/>
    </row>
    <row r="53" spans="1:203">
      <c r="A53" s="2">
        <f t="shared" si="7"/>
        <v>44</v>
      </c>
      <c r="B53" s="10"/>
      <c r="C53" s="4" t="s">
        <v>196</v>
      </c>
      <c r="D53" s="46">
        <f>IF(D51-D52&lt;0,0,D51-D52)</f>
        <v>1645.2737269461336</v>
      </c>
      <c r="E53" s="46">
        <f>IF(E51-E52&lt;0,0,E51-E52)</f>
        <v>1718.9658603319533</v>
      </c>
      <c r="F53" s="46">
        <f>IF(F51-F52&lt;0,0,F51-F52)</f>
        <v>1310.2246457474043</v>
      </c>
      <c r="G53" s="46">
        <f>IF(G51-G52&lt;0,0,G51-G52)</f>
        <v>1427.6372334715347</v>
      </c>
      <c r="H53" s="48"/>
      <c r="I53" s="47">
        <f t="shared" si="3"/>
        <v>44</v>
      </c>
      <c r="J53" s="48"/>
      <c r="K53" s="48"/>
      <c r="L53" s="48"/>
      <c r="CG53" s="19"/>
      <c r="GU53" s="17"/>
    </row>
    <row r="54" spans="1:203">
      <c r="A54" s="2">
        <f t="shared" si="7"/>
        <v>45</v>
      </c>
      <c r="B54" s="10"/>
      <c r="C54" s="10"/>
      <c r="D54" s="10"/>
      <c r="E54" s="76"/>
      <c r="F54" s="10"/>
      <c r="G54" s="10"/>
      <c r="H54" s="48"/>
      <c r="I54" s="47">
        <f t="shared" si="3"/>
        <v>45</v>
      </c>
      <c r="J54" s="48"/>
      <c r="K54" s="48"/>
      <c r="L54" s="48"/>
      <c r="CG54" s="19"/>
      <c r="GU54" s="17"/>
    </row>
    <row r="55" spans="1:203">
      <c r="A55" s="2">
        <f t="shared" si="7"/>
        <v>46</v>
      </c>
      <c r="B55" s="10"/>
      <c r="C55" s="48" t="s">
        <v>83</v>
      </c>
      <c r="D55" s="10"/>
      <c r="E55" s="76"/>
      <c r="F55" s="10"/>
      <c r="G55" s="10"/>
      <c r="H55" s="48"/>
      <c r="I55" s="47">
        <f t="shared" si="3"/>
        <v>46</v>
      </c>
      <c r="J55" s="48"/>
      <c r="K55" s="48"/>
      <c r="L55" s="48"/>
      <c r="CG55" s="19"/>
      <c r="GU55" s="17"/>
    </row>
    <row r="56" spans="1:203">
      <c r="A56" s="2">
        <f t="shared" si="7"/>
        <v>47</v>
      </c>
      <c r="B56" s="10"/>
      <c r="C56" s="48" t="s">
        <v>122</v>
      </c>
      <c r="D56" s="217">
        <v>1733.8913115885462</v>
      </c>
      <c r="E56" s="217">
        <v>1698.2716747167622</v>
      </c>
      <c r="F56" s="217">
        <v>1984.1654660470736</v>
      </c>
      <c r="G56" s="217">
        <v>1830.4608861891088</v>
      </c>
      <c r="H56" s="48"/>
      <c r="I56" s="47">
        <f t="shared" si="3"/>
        <v>47</v>
      </c>
      <c r="J56" s="48"/>
      <c r="K56" s="48"/>
      <c r="L56" s="48"/>
      <c r="CG56" s="19"/>
      <c r="GU56" s="17"/>
    </row>
    <row r="57" spans="1:203">
      <c r="A57" s="2">
        <f t="shared" si="7"/>
        <v>48</v>
      </c>
      <c r="B57" s="10"/>
      <c r="C57" s="4" t="s">
        <v>196</v>
      </c>
      <c r="D57" s="162">
        <f>D53</f>
        <v>1645.2737269461336</v>
      </c>
      <c r="E57" s="162">
        <f>E53</f>
        <v>1718.9658603319533</v>
      </c>
      <c r="F57" s="162">
        <f>F53</f>
        <v>1310.2246457474043</v>
      </c>
      <c r="G57" s="162">
        <f>G53</f>
        <v>1427.6372334715347</v>
      </c>
      <c r="H57" s="48"/>
      <c r="I57" s="47">
        <f t="shared" si="3"/>
        <v>48</v>
      </c>
      <c r="J57" s="48"/>
      <c r="K57" s="48"/>
      <c r="L57" s="48"/>
      <c r="CG57" s="19"/>
      <c r="GU57" s="17"/>
    </row>
    <row r="58" spans="1:203">
      <c r="A58" s="2">
        <f t="shared" si="7"/>
        <v>49</v>
      </c>
      <c r="B58" s="10"/>
      <c r="C58" s="48" t="s">
        <v>123</v>
      </c>
      <c r="D58" s="269">
        <v>137.07502359124339</v>
      </c>
      <c r="E58" s="269">
        <v>134.93427286767923</v>
      </c>
      <c r="F58" s="269">
        <v>153.26441525483565</v>
      </c>
      <c r="G58" s="269">
        <v>142.76677582304245</v>
      </c>
      <c r="H58" s="48"/>
      <c r="I58" s="47">
        <f t="shared" ref="I58:I88" si="8">A58</f>
        <v>49</v>
      </c>
      <c r="J58" s="48"/>
      <c r="K58" s="48"/>
      <c r="L58" s="48"/>
      <c r="CG58" s="19"/>
      <c r="GU58" s="17"/>
    </row>
    <row r="59" spans="1:203">
      <c r="A59" s="2">
        <f t="shared" si="7"/>
        <v>50</v>
      </c>
      <c r="B59" s="10"/>
      <c r="C59" s="10"/>
      <c r="D59" s="10"/>
      <c r="E59" s="76"/>
      <c r="F59" s="10"/>
      <c r="G59" s="10"/>
      <c r="H59" s="48"/>
      <c r="I59" s="47">
        <f t="shared" si="8"/>
        <v>50</v>
      </c>
      <c r="J59" s="48"/>
      <c r="K59" s="48"/>
      <c r="L59" s="48"/>
      <c r="CG59" s="19"/>
      <c r="GU59" s="17"/>
    </row>
    <row r="60" spans="1:203">
      <c r="A60" s="2">
        <f t="shared" si="7"/>
        <v>51</v>
      </c>
      <c r="B60" s="10"/>
      <c r="C60" s="48" t="s">
        <v>82</v>
      </c>
      <c r="D60" s="10"/>
      <c r="E60" s="76"/>
      <c r="F60" s="10"/>
      <c r="G60" s="10"/>
      <c r="H60" s="48"/>
      <c r="I60" s="47">
        <f t="shared" si="8"/>
        <v>51</v>
      </c>
      <c r="J60" s="48"/>
      <c r="K60" s="48"/>
      <c r="L60" s="48"/>
      <c r="CG60" s="19"/>
      <c r="GU60" s="17"/>
    </row>
    <row r="61" spans="1:203">
      <c r="A61" s="2">
        <f t="shared" si="7"/>
        <v>52</v>
      </c>
      <c r="B61" s="10"/>
      <c r="C61" s="48" t="s">
        <v>122</v>
      </c>
      <c r="D61" s="162">
        <f t="shared" ref="D61:G62" si="9">D47</f>
        <v>1210.7216554558511</v>
      </c>
      <c r="E61" s="162">
        <f t="shared" si="9"/>
        <v>1253.818368986178</v>
      </c>
      <c r="F61" s="162">
        <f t="shared" si="9"/>
        <v>1408.7135689111567</v>
      </c>
      <c r="G61" s="162">
        <f t="shared" si="9"/>
        <v>1380.2237625974374</v>
      </c>
      <c r="H61" s="48"/>
      <c r="I61" s="47">
        <f t="shared" si="8"/>
        <v>52</v>
      </c>
      <c r="J61" s="48"/>
      <c r="K61" s="48"/>
      <c r="L61" s="48"/>
      <c r="CG61" s="19"/>
      <c r="GU61" s="17"/>
    </row>
    <row r="62" spans="1:203">
      <c r="A62" s="2">
        <f t="shared" si="7"/>
        <v>53</v>
      </c>
      <c r="B62" s="10"/>
      <c r="C62" s="4" t="s">
        <v>196</v>
      </c>
      <c r="D62" s="162">
        <f t="shared" si="9"/>
        <v>2168.4433830788284</v>
      </c>
      <c r="E62" s="162">
        <f t="shared" si="9"/>
        <v>2163.4191660625374</v>
      </c>
      <c r="F62" s="162">
        <f t="shared" si="9"/>
        <v>1885.6765428833212</v>
      </c>
      <c r="G62" s="162">
        <f t="shared" si="9"/>
        <v>1877.8743570632062</v>
      </c>
      <c r="H62" s="48"/>
      <c r="I62" s="47">
        <f t="shared" si="8"/>
        <v>53</v>
      </c>
      <c r="J62" s="48"/>
      <c r="K62" s="48"/>
      <c r="L62" s="48"/>
      <c r="CG62" s="19"/>
      <c r="GU62" s="17"/>
    </row>
    <row r="63" spans="1:203">
      <c r="A63" s="2">
        <f t="shared" si="7"/>
        <v>54</v>
      </c>
      <c r="B63" s="10"/>
      <c r="C63" s="48" t="s">
        <v>123</v>
      </c>
      <c r="D63" s="269">
        <v>102.11978334739891</v>
      </c>
      <c r="E63" s="269">
        <v>105.23841436964177</v>
      </c>
      <c r="F63" s="269">
        <v>114.81597108883814</v>
      </c>
      <c r="G63" s="269">
        <v>112.68447529708726</v>
      </c>
      <c r="H63" s="48"/>
      <c r="I63" s="47">
        <f t="shared" si="8"/>
        <v>54</v>
      </c>
      <c r="J63" s="48"/>
      <c r="K63" s="48"/>
      <c r="L63" s="48"/>
      <c r="CG63" s="19"/>
      <c r="GU63" s="17"/>
    </row>
    <row r="64" spans="1:203">
      <c r="A64" s="2">
        <f t="shared" si="7"/>
        <v>55</v>
      </c>
      <c r="B64" s="10"/>
      <c r="C64" s="48"/>
      <c r="D64" s="10"/>
      <c r="E64" s="76"/>
      <c r="F64" s="10"/>
      <c r="G64" s="10"/>
      <c r="H64" s="48"/>
      <c r="I64" s="47">
        <f t="shared" si="8"/>
        <v>55</v>
      </c>
      <c r="J64" s="48"/>
      <c r="K64" s="48"/>
      <c r="L64" s="48"/>
      <c r="CG64" s="19"/>
      <c r="GU64" s="17"/>
    </row>
    <row r="65" spans="1:203">
      <c r="A65" s="2">
        <f t="shared" si="7"/>
        <v>56</v>
      </c>
      <c r="B65" s="10"/>
      <c r="C65" s="48" t="s">
        <v>81</v>
      </c>
      <c r="D65" s="10"/>
      <c r="E65" s="76"/>
      <c r="F65" s="10"/>
      <c r="G65" s="10"/>
      <c r="H65" s="48"/>
      <c r="I65" s="47">
        <f t="shared" si="8"/>
        <v>56</v>
      </c>
      <c r="J65" s="48"/>
      <c r="K65" s="48"/>
      <c r="L65" s="48"/>
      <c r="CG65" s="19"/>
      <c r="GU65" s="17"/>
    </row>
    <row r="66" spans="1:203">
      <c r="A66" s="2">
        <f t="shared" si="7"/>
        <v>57</v>
      </c>
      <c r="B66" s="10"/>
      <c r="C66" s="77" t="s">
        <v>202</v>
      </c>
      <c r="D66" s="217">
        <v>1345.1058963408443</v>
      </c>
      <c r="E66" s="217">
        <v>1388.2026098711713</v>
      </c>
      <c r="F66" s="217">
        <v>1514.7126113702</v>
      </c>
      <c r="G66" s="217">
        <v>1486.2228050564806</v>
      </c>
      <c r="H66" s="48"/>
      <c r="I66" s="47">
        <f t="shared" si="8"/>
        <v>57</v>
      </c>
      <c r="J66" s="48"/>
      <c r="K66" s="48"/>
      <c r="L66" s="48"/>
      <c r="CG66" s="19"/>
      <c r="GU66" s="17"/>
    </row>
    <row r="67" spans="1:203">
      <c r="A67" s="2">
        <f t="shared" si="7"/>
        <v>58</v>
      </c>
      <c r="B67" s="10"/>
      <c r="C67" s="48" t="s">
        <v>123</v>
      </c>
      <c r="D67" s="269">
        <v>98.321649517255111</v>
      </c>
      <c r="E67" s="269">
        <v>101.47184012648624</v>
      </c>
      <c r="F67" s="269">
        <v>110.71919534338956</v>
      </c>
      <c r="G67" s="269">
        <v>108.63670893186455</v>
      </c>
      <c r="H67" s="48"/>
      <c r="I67" s="47">
        <f t="shared" si="8"/>
        <v>58</v>
      </c>
      <c r="J67" s="48"/>
      <c r="K67" s="48"/>
      <c r="L67" s="48"/>
      <c r="CG67" s="19"/>
      <c r="GU67" s="17"/>
    </row>
    <row r="68" spans="1:203">
      <c r="A68" s="2">
        <f t="shared" si="7"/>
        <v>59</v>
      </c>
      <c r="B68" s="10"/>
      <c r="C68" s="163"/>
      <c r="D68" s="10"/>
      <c r="E68" s="76"/>
      <c r="F68" s="10"/>
      <c r="G68" s="10"/>
      <c r="H68" s="48"/>
      <c r="I68" s="47">
        <f t="shared" si="8"/>
        <v>59</v>
      </c>
      <c r="J68" s="48"/>
      <c r="K68" s="48"/>
      <c r="L68" s="48"/>
      <c r="CG68" s="19"/>
      <c r="GU68" s="17"/>
    </row>
    <row r="69" spans="1:203">
      <c r="A69" s="2">
        <f t="shared" si="7"/>
        <v>60</v>
      </c>
      <c r="C69" s="1" t="s">
        <v>130</v>
      </c>
      <c r="D69" s="11"/>
      <c r="E69" s="56"/>
      <c r="F69" s="11"/>
      <c r="G69" s="11"/>
      <c r="H69" s="11"/>
      <c r="I69" s="47">
        <f t="shared" si="8"/>
        <v>60</v>
      </c>
      <c r="J69" s="11"/>
      <c r="K69" s="11"/>
      <c r="CG69" s="16"/>
      <c r="GU69" s="17"/>
    </row>
    <row r="70" spans="1:203">
      <c r="A70" s="2">
        <f t="shared" si="7"/>
        <v>61</v>
      </c>
      <c r="C70" s="4" t="s">
        <v>81</v>
      </c>
      <c r="D70" s="57">
        <f>D67</f>
        <v>98.321649517255111</v>
      </c>
      <c r="E70" s="57">
        <f>E67</f>
        <v>101.47184012648624</v>
      </c>
      <c r="F70" s="57">
        <f>F67</f>
        <v>110.71919534338956</v>
      </c>
      <c r="G70" s="57">
        <f>G67</f>
        <v>108.63670893186455</v>
      </c>
      <c r="H70" s="11"/>
      <c r="I70" s="47">
        <f t="shared" si="8"/>
        <v>61</v>
      </c>
      <c r="J70" s="11"/>
      <c r="K70" s="11"/>
      <c r="CG70" s="16"/>
      <c r="GU70" s="17"/>
    </row>
    <row r="71" spans="1:203">
      <c r="A71" s="2">
        <f t="shared" si="7"/>
        <v>62</v>
      </c>
      <c r="C71" s="4" t="s">
        <v>82</v>
      </c>
      <c r="D71" s="57">
        <f>D63</f>
        <v>102.11978334739891</v>
      </c>
      <c r="E71" s="57">
        <f>E63</f>
        <v>105.23841436964177</v>
      </c>
      <c r="F71" s="57">
        <f>F63</f>
        <v>114.81597108883814</v>
      </c>
      <c r="G71" s="57">
        <f>G63</f>
        <v>112.68447529708726</v>
      </c>
      <c r="H71" s="11" t="s">
        <v>11</v>
      </c>
      <c r="I71" s="47">
        <f t="shared" si="8"/>
        <v>62</v>
      </c>
      <c r="J71" s="164" t="s">
        <v>11</v>
      </c>
      <c r="K71" s="11"/>
      <c r="CG71" s="16"/>
      <c r="GU71" s="17"/>
    </row>
    <row r="72" spans="1:203">
      <c r="A72" s="2">
        <f t="shared" si="7"/>
        <v>63</v>
      </c>
      <c r="C72" s="1" t="s">
        <v>83</v>
      </c>
      <c r="D72" s="46">
        <f>D58</f>
        <v>137.07502359124339</v>
      </c>
      <c r="E72" s="46">
        <f>E58</f>
        <v>134.93427286767923</v>
      </c>
      <c r="F72" s="46">
        <f>F58</f>
        <v>153.26441525483565</v>
      </c>
      <c r="G72" s="46">
        <f>G58</f>
        <v>142.76677582304245</v>
      </c>
      <c r="I72" s="47">
        <f t="shared" si="8"/>
        <v>63</v>
      </c>
      <c r="CG72" s="16"/>
      <c r="GU72" s="17"/>
    </row>
    <row r="73" spans="1:203">
      <c r="A73" s="2">
        <f t="shared" si="7"/>
        <v>64</v>
      </c>
      <c r="C73" s="1"/>
      <c r="I73" s="47">
        <f t="shared" si="8"/>
        <v>64</v>
      </c>
      <c r="CG73" s="16"/>
      <c r="GU73" s="17"/>
    </row>
    <row r="74" spans="1:203">
      <c r="A74" s="2">
        <f t="shared" si="7"/>
        <v>65</v>
      </c>
      <c r="C74" s="163" t="s">
        <v>127</v>
      </c>
      <c r="I74" s="47">
        <f t="shared" si="8"/>
        <v>65</v>
      </c>
      <c r="CG74" s="16"/>
      <c r="GU74" s="17"/>
    </row>
    <row r="75" spans="1:203">
      <c r="A75" s="2">
        <f t="shared" si="7"/>
        <v>66</v>
      </c>
      <c r="C75" s="163" t="s">
        <v>232</v>
      </c>
      <c r="D75" s="11"/>
      <c r="E75" s="56"/>
      <c r="F75" s="11"/>
      <c r="G75" s="11"/>
      <c r="H75" s="11"/>
      <c r="I75" s="47">
        <f t="shared" si="8"/>
        <v>66</v>
      </c>
      <c r="J75" s="11"/>
      <c r="K75" s="11"/>
      <c r="CG75" s="16"/>
      <c r="GU75" s="17"/>
    </row>
    <row r="76" spans="1:203">
      <c r="A76" s="2">
        <f t="shared" si="7"/>
        <v>67</v>
      </c>
      <c r="B76" s="27"/>
      <c r="C76" s="48" t="s">
        <v>118</v>
      </c>
      <c r="D76" s="11"/>
      <c r="E76" s="56"/>
      <c r="F76" s="11"/>
      <c r="G76" s="11"/>
      <c r="H76" s="11"/>
      <c r="I76" s="47">
        <f t="shared" si="8"/>
        <v>67</v>
      </c>
      <c r="J76" s="11"/>
      <c r="K76" s="11"/>
      <c r="CG76" s="16"/>
      <c r="GU76" s="17"/>
    </row>
    <row r="77" spans="1:203">
      <c r="A77" s="2">
        <f t="shared" si="7"/>
        <v>68</v>
      </c>
      <c r="B77" s="27"/>
      <c r="C77" s="48" t="s">
        <v>128</v>
      </c>
      <c r="D77" s="270">
        <v>3178.9588072309894</v>
      </c>
      <c r="E77" s="270">
        <v>3340.5098467868811</v>
      </c>
      <c r="F77" s="270">
        <v>3988.6681324408855</v>
      </c>
      <c r="G77" s="270">
        <v>4124.9140464820666</v>
      </c>
      <c r="H77" s="11"/>
      <c r="I77" s="47">
        <f t="shared" si="8"/>
        <v>68</v>
      </c>
      <c r="J77" s="11"/>
      <c r="K77" s="11"/>
      <c r="CG77" s="16"/>
      <c r="GU77" s="17"/>
    </row>
    <row r="78" spans="1:203">
      <c r="A78" s="2">
        <f t="shared" si="7"/>
        <v>69</v>
      </c>
      <c r="B78" s="27"/>
      <c r="C78" s="48" t="s">
        <v>129</v>
      </c>
      <c r="D78" s="11">
        <f>IF(D77-D46&lt;0,0,D77-D46)</f>
        <v>0</v>
      </c>
      <c r="E78" s="11">
        <f>E77-E46</f>
        <v>-76.727688261834373</v>
      </c>
      <c r="F78" s="11">
        <f>F77-F46</f>
        <v>694.27802064640764</v>
      </c>
      <c r="G78" s="11">
        <f>G77-G46</f>
        <v>866.81592682142309</v>
      </c>
      <c r="H78" s="11"/>
      <c r="I78" s="47">
        <f t="shared" si="8"/>
        <v>69</v>
      </c>
      <c r="J78" s="11"/>
      <c r="K78" s="11"/>
      <c r="CG78" s="16"/>
      <c r="GU78" s="17"/>
    </row>
    <row r="79" spans="1:203">
      <c r="A79" s="2">
        <f t="shared" si="7"/>
        <v>70</v>
      </c>
      <c r="B79" s="27"/>
      <c r="C79" s="48" t="s">
        <v>132</v>
      </c>
      <c r="D79" s="270">
        <v>2229.3926425925674</v>
      </c>
      <c r="E79" s="270">
        <v>2388.6214738515118</v>
      </c>
      <c r="F79" s="270">
        <v>2659.3775054891094</v>
      </c>
      <c r="G79" s="270">
        <v>2811.2169397298812</v>
      </c>
      <c r="H79" s="11"/>
      <c r="I79" s="47">
        <f t="shared" si="8"/>
        <v>70</v>
      </c>
      <c r="J79" s="11"/>
      <c r="K79" s="11"/>
      <c r="CG79" s="16"/>
      <c r="GU79" s="17"/>
    </row>
    <row r="80" spans="1:203">
      <c r="A80" s="2">
        <f t="shared" si="7"/>
        <v>71</v>
      </c>
      <c r="B80" s="27"/>
      <c r="C80" s="48" t="s">
        <v>134</v>
      </c>
      <c r="D80" s="11">
        <f>D79-D47</f>
        <v>1018.6709871367163</v>
      </c>
      <c r="E80" s="11">
        <f>E79-E47</f>
        <v>1134.8031048653338</v>
      </c>
      <c r="F80" s="11">
        <f>F79-F47</f>
        <v>1250.6639365779527</v>
      </c>
      <c r="G80" s="11">
        <f>G79-G47</f>
        <v>1430.9931771324439</v>
      </c>
      <c r="H80" s="11"/>
      <c r="I80" s="47">
        <f t="shared" si="8"/>
        <v>71</v>
      </c>
      <c r="J80" s="11"/>
      <c r="K80" s="11"/>
      <c r="CG80" s="16"/>
      <c r="GU80" s="17"/>
    </row>
    <row r="81" spans="1:203">
      <c r="A81" s="2">
        <f t="shared" si="7"/>
        <v>72</v>
      </c>
      <c r="B81" s="27"/>
      <c r="C81" s="4" t="s">
        <v>195</v>
      </c>
      <c r="D81" s="46">
        <f>IF(D77-D79&lt;0,0,D77-D79)</f>
        <v>949.56616463842192</v>
      </c>
      <c r="E81" s="67">
        <f>IF(E77-E79&lt;0,0,E77-E79)</f>
        <v>951.88837293536926</v>
      </c>
      <c r="F81" s="46">
        <f>IF(F77-F79&lt;0,0,F77-F79)</f>
        <v>1329.2906269517762</v>
      </c>
      <c r="G81" s="46">
        <f>IF(G77-G79&lt;0,0,G77-G79)</f>
        <v>1313.6971067521854</v>
      </c>
      <c r="H81" s="11"/>
      <c r="I81" s="47">
        <f t="shared" si="8"/>
        <v>72</v>
      </c>
      <c r="J81" s="11"/>
      <c r="K81" s="11"/>
      <c r="CG81" s="16"/>
      <c r="GU81" s="17"/>
    </row>
    <row r="82" spans="1:203">
      <c r="A82" s="2">
        <f t="shared" si="7"/>
        <v>73</v>
      </c>
      <c r="B82" s="27"/>
      <c r="C82" s="48"/>
      <c r="D82" s="11"/>
      <c r="E82" s="56"/>
      <c r="F82" s="11"/>
      <c r="G82" s="11"/>
      <c r="H82" s="11"/>
      <c r="I82" s="47">
        <f t="shared" si="8"/>
        <v>73</v>
      </c>
      <c r="J82" s="11"/>
      <c r="K82" s="11"/>
      <c r="CG82" s="16"/>
      <c r="GU82" s="17"/>
    </row>
    <row r="83" spans="1:203">
      <c r="A83" s="2">
        <f t="shared" si="7"/>
        <v>74</v>
      </c>
      <c r="B83" s="27"/>
      <c r="C83" s="48" t="s">
        <v>200</v>
      </c>
      <c r="D83" s="11"/>
      <c r="E83" s="56"/>
      <c r="F83" s="11"/>
      <c r="G83" s="11"/>
      <c r="H83" s="11"/>
      <c r="I83" s="47">
        <f t="shared" si="8"/>
        <v>74</v>
      </c>
      <c r="J83" s="11"/>
      <c r="K83" s="11"/>
      <c r="CG83" s="16"/>
      <c r="GU83" s="17"/>
    </row>
    <row r="84" spans="1:203">
      <c r="A84" s="2">
        <f t="shared" si="7"/>
        <v>75</v>
      </c>
      <c r="B84" s="27"/>
      <c r="C84" s="4" t="s">
        <v>195</v>
      </c>
      <c r="D84" s="271">
        <v>947.28407954324155</v>
      </c>
      <c r="E84" s="271">
        <v>1698.5024034733688</v>
      </c>
      <c r="F84" s="271">
        <v>1210.8946545482529</v>
      </c>
      <c r="G84" s="271">
        <v>1236.9224860095833</v>
      </c>
      <c r="H84" s="11"/>
      <c r="I84" s="47">
        <f t="shared" si="8"/>
        <v>75</v>
      </c>
      <c r="J84" s="11"/>
      <c r="K84" s="11"/>
      <c r="CG84" s="16"/>
      <c r="GU84" s="17"/>
    </row>
    <row r="85" spans="1:203">
      <c r="A85" s="2">
        <f t="shared" si="7"/>
        <v>76</v>
      </c>
      <c r="B85" s="27"/>
      <c r="C85" s="48"/>
      <c r="D85" s="11"/>
      <c r="E85" s="56"/>
      <c r="F85" s="11"/>
      <c r="G85" s="11"/>
      <c r="H85" s="11"/>
      <c r="I85" s="47">
        <f t="shared" si="8"/>
        <v>76</v>
      </c>
      <c r="J85" s="11"/>
      <c r="K85" s="11"/>
      <c r="CG85" s="16"/>
      <c r="GU85" s="17"/>
    </row>
    <row r="86" spans="1:203">
      <c r="A86" s="2">
        <f t="shared" si="7"/>
        <v>77</v>
      </c>
      <c r="B86" s="27"/>
      <c r="C86" s="1" t="s">
        <v>131</v>
      </c>
      <c r="D86" s="11"/>
      <c r="E86" s="56"/>
      <c r="F86" s="11"/>
      <c r="G86" s="11"/>
      <c r="H86" s="11"/>
      <c r="I86" s="47">
        <f t="shared" si="8"/>
        <v>77</v>
      </c>
      <c r="J86" s="11"/>
      <c r="K86" s="11"/>
      <c r="CG86" s="16"/>
      <c r="GU86" s="17"/>
    </row>
    <row r="87" spans="1:203">
      <c r="A87" s="2">
        <f t="shared" si="7"/>
        <v>78</v>
      </c>
      <c r="B87" s="27"/>
      <c r="C87" s="4" t="s">
        <v>125</v>
      </c>
      <c r="D87" s="266">
        <v>80.425308397622629</v>
      </c>
      <c r="E87" s="266">
        <v>88.928670387535107</v>
      </c>
      <c r="F87" s="266">
        <v>99.768265400740603</v>
      </c>
      <c r="G87" s="266">
        <v>112.85163267282377</v>
      </c>
      <c r="H87" s="11"/>
      <c r="I87" s="47">
        <f t="shared" si="8"/>
        <v>78</v>
      </c>
      <c r="J87" s="11"/>
      <c r="K87" s="11"/>
      <c r="CG87" s="16"/>
      <c r="GU87" s="17"/>
    </row>
    <row r="88" spans="1:203">
      <c r="A88" s="2">
        <f t="shared" si="7"/>
        <v>79</v>
      </c>
      <c r="B88" s="27"/>
      <c r="C88" s="1" t="s">
        <v>126</v>
      </c>
      <c r="D88" s="266">
        <v>80.410973494722839</v>
      </c>
      <c r="E88" s="266">
        <v>93.618521635405642</v>
      </c>
      <c r="F88" s="266">
        <v>99.024561858872531</v>
      </c>
      <c r="G88" s="266">
        <v>112.36937338466784</v>
      </c>
      <c r="H88" s="11"/>
      <c r="I88" s="47">
        <f t="shared" si="8"/>
        <v>79</v>
      </c>
      <c r="J88" s="11"/>
      <c r="K88" s="11"/>
      <c r="CG88" s="16"/>
      <c r="GU88" s="17"/>
    </row>
    <row r="89" spans="1:203">
      <c r="B89" s="27"/>
      <c r="E89" s="2"/>
      <c r="H89" s="11"/>
      <c r="I89" s="47"/>
      <c r="J89" s="11"/>
      <c r="K89" s="11"/>
      <c r="CG89" s="16"/>
      <c r="GU89" s="17"/>
    </row>
    <row r="90" spans="1:203">
      <c r="B90" s="27"/>
      <c r="C90" s="48"/>
      <c r="D90" s="11"/>
      <c r="E90" s="56"/>
      <c r="F90" s="11"/>
      <c r="G90" s="11"/>
      <c r="H90" s="11"/>
      <c r="I90" s="47"/>
      <c r="J90" s="11"/>
      <c r="K90" s="11"/>
      <c r="CG90" s="16"/>
      <c r="GU90" s="17"/>
    </row>
    <row r="91" spans="1:203">
      <c r="B91" s="27"/>
      <c r="D91" s="11"/>
      <c r="E91" s="56"/>
      <c r="F91" s="11"/>
      <c r="G91" s="11"/>
      <c r="H91" s="11"/>
      <c r="I91" s="47"/>
      <c r="J91" s="11"/>
      <c r="K91" s="11"/>
      <c r="CG91" s="16"/>
      <c r="GU91" s="17"/>
    </row>
    <row r="92" spans="1:203">
      <c r="A92" s="5"/>
    </row>
  </sheetData>
  <mergeCells count="4">
    <mergeCell ref="A1:I1"/>
    <mergeCell ref="A2:I2"/>
    <mergeCell ref="A5:I5"/>
    <mergeCell ref="A3:I3"/>
  </mergeCells>
  <phoneticPr fontId="4" type="noConversion"/>
  <printOptions horizontalCentered="1"/>
  <pageMargins left="0.75" right="0.75" top="1" bottom="1" header="0.5" footer="0.5"/>
  <pageSetup orientation="landscape" r:id="rId1"/>
  <headerFooter alignWithMargins="0">
    <oddFooter>&amp;L&amp;F
&amp;A&amp;R&amp;P of &amp;N</oddFooter>
  </headerFooter>
  <rowBreaks count="2" manualBreakCount="2">
    <brk id="41" max="8" man="1"/>
    <brk id="73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26D59A010A8340A2E25458694F2546" ma:contentTypeVersion="10" ma:contentTypeDescription="Create a new document." ma:contentTypeScope="" ma:versionID="a2e2d534bb2553dc6825ccfbfdc64b73">
  <xsd:schema xmlns:xsd="http://www.w3.org/2001/XMLSchema" xmlns:xs="http://www.w3.org/2001/XMLSchema" xmlns:p="http://schemas.microsoft.com/office/2006/metadata/properties" xmlns:ns3="98b5a774-93ad-48ed-b3d9-82c8ebc4ce66" targetNamespace="http://schemas.microsoft.com/office/2006/metadata/properties" ma:root="true" ma:fieldsID="60d65c3cfc4f87763c928a834379a7da" ns3:_="">
    <xsd:import namespace="98b5a774-93ad-48ed-b3d9-82c8ebc4ce6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b5a774-93ad-48ed-b3d9-82c8ebc4c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5188BB-FB36-46EF-8203-A1E2209D10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b5a774-93ad-48ed-b3d9-82c8ebc4ce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B809139-E432-4EFA-A340-5D4E548E99F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8b5a774-93ad-48ed-b3d9-82c8ebc4ce66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C2CF94E-5DF2-4D78-826D-A8091E433A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21</vt:i4>
      </vt:variant>
    </vt:vector>
  </HeadingPairs>
  <TitlesOfParts>
    <vt:vector size="33" baseType="lpstr">
      <vt:lpstr>DESCRIPTION</vt:lpstr>
      <vt:lpstr>LS-1 RATE COMPARISON</vt:lpstr>
      <vt:lpstr>PRESENT LS-1 NON-LED RATES</vt:lpstr>
      <vt:lpstr>PROPOSED LS-1 NON-LED RATES</vt:lpstr>
      <vt:lpstr>PROPOSED LS-1 LED RATES</vt:lpstr>
      <vt:lpstr>DISTRIBUTION</vt:lpstr>
      <vt:lpstr>LIGHTING MC</vt:lpstr>
      <vt:lpstr>HP SODIUM VAPOR</vt:lpstr>
      <vt:lpstr>LP SODIUM VAPOR</vt:lpstr>
      <vt:lpstr>MERCURY VAPOR</vt:lpstr>
      <vt:lpstr>METAL HALIDE</vt:lpstr>
      <vt:lpstr>LS-1 LED FACILITIES COSTS ADDER</vt:lpstr>
      <vt:lpstr>DISTRIBUTION!Print_Area</vt:lpstr>
      <vt:lpstr>'HP SODIUM VAPOR'!Print_Area</vt:lpstr>
      <vt:lpstr>'LIGHTING MC'!Print_Area</vt:lpstr>
      <vt:lpstr>'LP SODIUM VAPOR'!Print_Area</vt:lpstr>
      <vt:lpstr>'LS-1 LED FACILITIES COSTS ADDER'!Print_Area</vt:lpstr>
      <vt:lpstr>'LS-1 RATE COMPARISON'!Print_Area</vt:lpstr>
      <vt:lpstr>'MERCURY VAPOR'!Print_Area</vt:lpstr>
      <vt:lpstr>'METAL HALIDE'!Print_Area</vt:lpstr>
      <vt:lpstr>'PRESENT LS-1 NON-LED RATES'!Print_Area</vt:lpstr>
      <vt:lpstr>'PROPOSED LS-1 LED RATES'!Print_Area</vt:lpstr>
      <vt:lpstr>'PROPOSED LS-1 NON-LED RATES'!Print_Area</vt:lpstr>
      <vt:lpstr>DISTRIBUTION!Print_Titles</vt:lpstr>
      <vt:lpstr>'HP SODIUM VAPOR'!Print_Titles</vt:lpstr>
      <vt:lpstr>'LIGHTING MC'!Print_Titles</vt:lpstr>
      <vt:lpstr>'LP SODIUM VAPOR'!Print_Titles</vt:lpstr>
      <vt:lpstr>'LS-1 RATE COMPARISON'!Print_Titles</vt:lpstr>
      <vt:lpstr>'MERCURY VAPOR'!Print_Titles</vt:lpstr>
      <vt:lpstr>'METAL HALIDE'!Print_Titles</vt:lpstr>
      <vt:lpstr>'PRESENT LS-1 NON-LED RATES'!Print_Titles</vt:lpstr>
      <vt:lpstr>'PROPOSED LS-1 LED RATES'!Print_Titles</vt:lpstr>
      <vt:lpstr>'PROPOSED LS-1 NON-LED RATES'!Print_Titles</vt:lpstr>
    </vt:vector>
  </TitlesOfParts>
  <Company>Sempra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SDGE</dc:creator>
  <cp:lastModifiedBy>Saxe, William</cp:lastModifiedBy>
  <cp:lastPrinted>2015-04-27T20:16:01Z</cp:lastPrinted>
  <dcterms:created xsi:type="dcterms:W3CDTF">1999-10-07T00:21:05Z</dcterms:created>
  <dcterms:modified xsi:type="dcterms:W3CDTF">2020-01-14T15:32:24Z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0x0101005026D59A010A8340A2E25458694F2546</vt:lpwstr>
  </property>
</Properties>
</file>